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VanPool\Monthly reports\2023\"/>
    </mc:Choice>
  </mc:AlternateContent>
  <xr:revisionPtr revIDLastSave="0" documentId="8_{1827211E-FC46-44AD-8328-6DF62317162F}" xr6:coauthVersionLast="47" xr6:coauthVersionMax="47" xr10:uidLastSave="{00000000-0000-0000-0000-000000000000}"/>
  <bookViews>
    <workbookView xWindow="16284" yWindow="-108" windowWidth="16608" windowHeight="8832" tabRatio="911" xr2:uid="{00000000-000D-0000-FFFF-FFFF00000000}"/>
  </bookViews>
  <sheets>
    <sheet name="Ridership Report" sheetId="2" r:id="rId1"/>
    <sheet name="Sales Report" sheetId="1" r:id="rId2"/>
    <sheet name="Vehicle Inspection Report" sheetId="4" r:id="rId3"/>
    <sheet name="SAMPLE Ridership Report" sheetId="11" r:id="rId4"/>
    <sheet name="SAMPLE Sales Report" sheetId="12" r:id="rId5"/>
    <sheet name="SAMPLE Vehicle Inspection.." sheetId="13" r:id="rId6"/>
  </sheets>
  <definedNames>
    <definedName name="_xlnm._FilterDatabase" localSheetId="1" hidden="1">'Sales Report'!$G$1:$H$16</definedName>
    <definedName name="_xlnm._FilterDatabase" localSheetId="4" hidden="1">'SAMPLE Sales Report'!$G$1:$H$16</definedName>
    <definedName name="_xlnm.Print_Area" localSheetId="0">'Ridership Report'!$A$1:$AS$37</definedName>
    <definedName name="_xlnm.Print_Area" localSheetId="1">'Sales Report'!$B$1:$H$36</definedName>
    <definedName name="_xlnm.Print_Area" localSheetId="4">'SAMPLE Sales Report'!$B$1:$H$36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3" i="2" l="1"/>
  <c r="C6" i="13" l="1"/>
  <c r="H4" i="13"/>
  <c r="B4" i="13"/>
  <c r="G45" i="12"/>
  <c r="H42" i="12"/>
  <c r="F33" i="12"/>
  <c r="H10" i="12" s="1"/>
  <c r="D33" i="12"/>
  <c r="C33" i="12"/>
  <c r="H32" i="12"/>
  <c r="B32" i="12"/>
  <c r="H31" i="12"/>
  <c r="B31" i="12"/>
  <c r="H30" i="12"/>
  <c r="B30" i="12"/>
  <c r="H29" i="12"/>
  <c r="B29" i="12"/>
  <c r="H28" i="12"/>
  <c r="B28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C14" i="12"/>
  <c r="H11" i="12"/>
  <c r="F9" i="12"/>
  <c r="F2" i="12"/>
  <c r="E2" i="12"/>
  <c r="D2" i="12"/>
  <c r="C2" i="12"/>
  <c r="B2" i="12"/>
  <c r="S74" i="11"/>
  <c r="X72" i="11"/>
  <c r="K72" i="11"/>
  <c r="I72" i="11"/>
  <c r="G72" i="11"/>
  <c r="E72" i="11"/>
  <c r="C72" i="11"/>
  <c r="X70" i="11"/>
  <c r="K70" i="11"/>
  <c r="I70" i="11"/>
  <c r="G70" i="11"/>
  <c r="E70" i="11"/>
  <c r="C70" i="11"/>
  <c r="X69" i="11"/>
  <c r="K69" i="11"/>
  <c r="I69" i="11"/>
  <c r="G69" i="11"/>
  <c r="E69" i="11"/>
  <c r="C69" i="11"/>
  <c r="X68" i="11"/>
  <c r="K68" i="11"/>
  <c r="I68" i="11"/>
  <c r="L25" i="11" s="1"/>
  <c r="G68" i="11"/>
  <c r="E68" i="11"/>
  <c r="C68" i="11"/>
  <c r="X67" i="11"/>
  <c r="T67" i="11"/>
  <c r="K67" i="11"/>
  <c r="I67" i="11"/>
  <c r="G67" i="11"/>
  <c r="L24" i="11" s="1"/>
  <c r="E67" i="11"/>
  <c r="C67" i="11"/>
  <c r="X66" i="11"/>
  <c r="K66" i="11"/>
  <c r="I66" i="11"/>
  <c r="G66" i="11"/>
  <c r="E66" i="11"/>
  <c r="C66" i="11"/>
  <c r="L23" i="11" s="1"/>
  <c r="X65" i="11"/>
  <c r="T65" i="11"/>
  <c r="K65" i="11"/>
  <c r="I65" i="11"/>
  <c r="G65" i="11"/>
  <c r="E65" i="11"/>
  <c r="C65" i="11"/>
  <c r="X64" i="11"/>
  <c r="K64" i="11"/>
  <c r="I64" i="11"/>
  <c r="G64" i="11"/>
  <c r="E64" i="11"/>
  <c r="C64" i="11"/>
  <c r="X63" i="11"/>
  <c r="T63" i="11"/>
  <c r="K63" i="11"/>
  <c r="I63" i="11"/>
  <c r="G63" i="11"/>
  <c r="E63" i="11"/>
  <c r="C63" i="11"/>
  <c r="X62" i="11"/>
  <c r="K62" i="11"/>
  <c r="I62" i="11"/>
  <c r="G62" i="11"/>
  <c r="L19" i="11" s="1"/>
  <c r="E62" i="11"/>
  <c r="C62" i="11"/>
  <c r="X61" i="11"/>
  <c r="T61" i="11"/>
  <c r="K61" i="11"/>
  <c r="I61" i="11"/>
  <c r="G61" i="11"/>
  <c r="E61" i="11"/>
  <c r="L18" i="11" s="1"/>
  <c r="C61" i="11"/>
  <c r="X60" i="11"/>
  <c r="K60" i="11"/>
  <c r="I60" i="11"/>
  <c r="G60" i="11"/>
  <c r="E60" i="11"/>
  <c r="C60" i="11"/>
  <c r="X59" i="11"/>
  <c r="T59" i="11"/>
  <c r="K59" i="11"/>
  <c r="I59" i="11"/>
  <c r="G59" i="11"/>
  <c r="E59" i="11"/>
  <c r="C59" i="11"/>
  <c r="X58" i="11"/>
  <c r="K58" i="11"/>
  <c r="I58" i="11"/>
  <c r="G58" i="11"/>
  <c r="E58" i="11"/>
  <c r="C58" i="11"/>
  <c r="AG57" i="11"/>
  <c r="X57" i="11"/>
  <c r="T57" i="11"/>
  <c r="K57" i="11"/>
  <c r="I57" i="11"/>
  <c r="G57" i="11"/>
  <c r="E57" i="11"/>
  <c r="C57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G41" i="11"/>
  <c r="AC39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AS27" i="11"/>
  <c r="AS26" i="11"/>
  <c r="AS25" i="11"/>
  <c r="AS24" i="11"/>
  <c r="AS23" i="11"/>
  <c r="AS22" i="11"/>
  <c r="AS21" i="11"/>
  <c r="AS20" i="11"/>
  <c r="AS19" i="11"/>
  <c r="AS18" i="11"/>
  <c r="AS17" i="11"/>
  <c r="AS16" i="11"/>
  <c r="AS15" i="11"/>
  <c r="AS14" i="11"/>
  <c r="L14" i="11" l="1"/>
  <c r="L15" i="11"/>
  <c r="L16" i="11"/>
  <c r="L17" i="11"/>
  <c r="L20" i="11"/>
  <c r="L21" i="11"/>
  <c r="L22" i="11"/>
  <c r="L26" i="11"/>
  <c r="L27" i="11"/>
  <c r="H15" i="12"/>
  <c r="X71" i="11"/>
  <c r="F10" i="12"/>
  <c r="H1" i="12" s="1"/>
  <c r="H33" i="12"/>
  <c r="AA60" i="11"/>
  <c r="E49" i="12"/>
  <c r="C16" i="12" s="1"/>
  <c r="G71" i="11"/>
  <c r="I71" i="11"/>
  <c r="AS28" i="11"/>
  <c r="H2" i="12" s="1"/>
  <c r="H5" i="12" s="1"/>
  <c r="H6" i="12" s="1"/>
  <c r="C71" i="11"/>
  <c r="K71" i="11"/>
  <c r="E71" i="11"/>
  <c r="G41" i="2"/>
  <c r="AL31" i="11" l="1"/>
  <c r="H9" i="12"/>
  <c r="C9" i="11" s="1"/>
  <c r="L9" i="11" s="1"/>
  <c r="H3" i="12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9" i="1"/>
  <c r="F33" i="1"/>
  <c r="H10" i="1" s="1"/>
  <c r="D33" i="1"/>
  <c r="C33" i="1"/>
  <c r="H11" i="1" s="1"/>
  <c r="H4" i="4"/>
  <c r="C6" i="4"/>
  <c r="B4" i="4"/>
  <c r="F2" i="1"/>
  <c r="E2" i="1"/>
  <c r="B19" i="1"/>
  <c r="B20" i="1"/>
  <c r="B21" i="1"/>
  <c r="B22" i="1"/>
  <c r="B23" i="1"/>
  <c r="B24" i="1"/>
  <c r="B25" i="1"/>
  <c r="AC39" i="2"/>
  <c r="D2" i="1"/>
  <c r="C2" i="1"/>
  <c r="B2" i="1"/>
  <c r="B26" i="1"/>
  <c r="B27" i="1"/>
  <c r="B28" i="1"/>
  <c r="B29" i="1"/>
  <c r="B30" i="1"/>
  <c r="B31" i="1"/>
  <c r="B32" i="1"/>
  <c r="C14" i="1"/>
  <c r="G45" i="1"/>
  <c r="H42" i="1"/>
  <c r="F9" i="1"/>
  <c r="K72" i="2"/>
  <c r="K57" i="2"/>
  <c r="AG57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N55" i="2"/>
  <c r="T67" i="2"/>
  <c r="T65" i="2"/>
  <c r="T63" i="2"/>
  <c r="T61" i="2"/>
  <c r="T57" i="2"/>
  <c r="T59" i="2"/>
  <c r="AS14" i="2"/>
  <c r="AS15" i="2"/>
  <c r="AS16" i="2"/>
  <c r="S74" i="2"/>
  <c r="X72" i="2"/>
  <c r="I72" i="2"/>
  <c r="G72" i="2"/>
  <c r="E72" i="2"/>
  <c r="C72" i="2"/>
  <c r="X70" i="2"/>
  <c r="K70" i="2"/>
  <c r="I70" i="2"/>
  <c r="G70" i="2"/>
  <c r="E70" i="2"/>
  <c r="C70" i="2"/>
  <c r="X69" i="2"/>
  <c r="K69" i="2"/>
  <c r="I69" i="2"/>
  <c r="G69" i="2"/>
  <c r="E69" i="2"/>
  <c r="C69" i="2"/>
  <c r="X68" i="2"/>
  <c r="K68" i="2"/>
  <c r="I68" i="2"/>
  <c r="G68" i="2"/>
  <c r="E68" i="2"/>
  <c r="C68" i="2"/>
  <c r="X67" i="2"/>
  <c r="K67" i="2"/>
  <c r="I67" i="2"/>
  <c r="G67" i="2"/>
  <c r="E67" i="2"/>
  <c r="C67" i="2"/>
  <c r="X66" i="2"/>
  <c r="K66" i="2"/>
  <c r="I66" i="2"/>
  <c r="G66" i="2"/>
  <c r="E66" i="2"/>
  <c r="C66" i="2"/>
  <c r="X65" i="2"/>
  <c r="K65" i="2"/>
  <c r="I65" i="2"/>
  <c r="G65" i="2"/>
  <c r="E65" i="2"/>
  <c r="C65" i="2"/>
  <c r="X64" i="2"/>
  <c r="K64" i="2"/>
  <c r="I64" i="2"/>
  <c r="G64" i="2"/>
  <c r="E64" i="2"/>
  <c r="C64" i="2"/>
  <c r="X63" i="2"/>
  <c r="K63" i="2"/>
  <c r="I63" i="2"/>
  <c r="G63" i="2"/>
  <c r="E63" i="2"/>
  <c r="C63" i="2"/>
  <c r="X62" i="2"/>
  <c r="K62" i="2"/>
  <c r="I62" i="2"/>
  <c r="G62" i="2"/>
  <c r="E62" i="2"/>
  <c r="C62" i="2"/>
  <c r="X61" i="2"/>
  <c r="K61" i="2"/>
  <c r="I61" i="2"/>
  <c r="G61" i="2"/>
  <c r="E61" i="2"/>
  <c r="C61" i="2"/>
  <c r="X60" i="2"/>
  <c r="K60" i="2"/>
  <c r="I60" i="2"/>
  <c r="G60" i="2"/>
  <c r="E60" i="2"/>
  <c r="C60" i="2"/>
  <c r="X59" i="2"/>
  <c r="K59" i="2"/>
  <c r="I59" i="2"/>
  <c r="G59" i="2"/>
  <c r="E59" i="2"/>
  <c r="C59" i="2"/>
  <c r="X58" i="2"/>
  <c r="K58" i="2"/>
  <c r="I58" i="2"/>
  <c r="G58" i="2"/>
  <c r="E58" i="2"/>
  <c r="C58" i="2"/>
  <c r="X57" i="2"/>
  <c r="I57" i="2"/>
  <c r="G57" i="2"/>
  <c r="E57" i="2"/>
  <c r="C57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AS27" i="2"/>
  <c r="AS26" i="2"/>
  <c r="AS25" i="2"/>
  <c r="AS24" i="2"/>
  <c r="AS23" i="2"/>
  <c r="AS22" i="2"/>
  <c r="AS21" i="2"/>
  <c r="AS20" i="2"/>
  <c r="AS19" i="2"/>
  <c r="AS18" i="2"/>
  <c r="AS17" i="2"/>
  <c r="F123" i="1" l="1"/>
  <c r="E35" i="1" s="1"/>
  <c r="H16" i="12"/>
  <c r="E49" i="1"/>
  <c r="F10" i="1"/>
  <c r="H1" i="1" s="1"/>
  <c r="H33" i="1"/>
  <c r="L25" i="2"/>
  <c r="L20" i="2"/>
  <c r="H15" i="1"/>
  <c r="L21" i="2"/>
  <c r="L22" i="2"/>
  <c r="L27" i="2"/>
  <c r="L24" i="2"/>
  <c r="L26" i="2"/>
  <c r="L16" i="2"/>
  <c r="L17" i="2"/>
  <c r="L15" i="2"/>
  <c r="L14" i="2"/>
  <c r="AA60" i="2"/>
  <c r="L19" i="2"/>
  <c r="L18" i="2"/>
  <c r="L23" i="2"/>
  <c r="G71" i="2"/>
  <c r="E71" i="2"/>
  <c r="K71" i="2"/>
  <c r="AS28" i="2"/>
  <c r="H2" i="1" s="1"/>
  <c r="X71" i="2"/>
  <c r="I71" i="2"/>
  <c r="C71" i="2"/>
  <c r="C16" i="1" l="1"/>
  <c r="L9" i="2"/>
  <c r="C9" i="2" s="1"/>
  <c r="H3" i="1"/>
  <c r="AL31" i="2"/>
  <c r="H5" i="1"/>
  <c r="H6" i="1" l="1"/>
  <c r="H9" i="1" s="1"/>
  <c r="E36" i="1" s="1"/>
  <c r="H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All names will transfer to the sales report.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  <author>Tommy Fernandez</author>
  </authors>
  <commentList>
    <comment ref="F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Use the drop down box to enter the correct month</t>
        </r>
      </text>
    </comment>
    <comment ref="H2" authorId="0" shapeId="0" xr:uid="{00000000-0006-0000-0100-000002000000}">
      <text>
        <r>
          <rPr>
            <sz val="12"/>
            <color indexed="81"/>
            <rFont val="Tahoma"/>
            <family val="2"/>
          </rPr>
          <t>This box will fill in once you have filled in your ridership report.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100-000003000000}">
      <text>
        <r>
          <rPr>
            <sz val="12"/>
            <color indexed="81"/>
            <rFont val="Tahoma"/>
            <family val="2"/>
          </rPr>
          <t xml:space="preserve">Enter the total miles your van drove to and from our maintenance facility.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your round trip miles. You can bump your miles up in 5 mile increments.</t>
        </r>
      </text>
    </comment>
    <comment ref="C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the odometer reading for the first day of the month.</t>
        </r>
      </text>
    </comment>
    <comment ref="F5" authorId="0" shapeId="0" xr:uid="{00000000-0006-0000-0100-000006000000}">
      <text>
        <r>
          <rPr>
            <sz val="12"/>
            <color indexed="81"/>
            <rFont val="Tahoma"/>
            <family val="2"/>
          </rPr>
          <t>Enter the total miles for the spare van going to and from maintenance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your odometer reading after the last trip of the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100-000008000000}">
      <text>
        <r>
          <rPr>
            <sz val="12"/>
            <color indexed="81"/>
            <rFont val="Tahoma"/>
            <family val="2"/>
          </rPr>
          <t>Enter the miles your van went for unplanned deviation. Detours for construction or accident. Ferry breakdowns. Maximum of 80 miles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Did you make a special trip to the gas station that was not a part of your commute? Enter those miles here.</t>
        </r>
      </text>
    </comment>
    <comment ref="C8" authorId="0" shapeId="0" xr:uid="{00000000-0006-0000-0100-00000A000000}">
      <text>
        <r>
          <rPr>
            <sz val="12"/>
            <color indexed="81"/>
            <rFont val="Tahoma"/>
            <family val="2"/>
          </rPr>
          <t>Enter the spare vans start miles when you picked it 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B000000}">
      <text>
        <r>
          <rPr>
            <sz val="12"/>
            <color indexed="81"/>
            <rFont val="Tahoma"/>
            <family val="2"/>
          </rPr>
          <t>Enter the spare vans number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100-00000C000000}">
      <text>
        <r>
          <rPr>
            <sz val="12"/>
            <color indexed="81"/>
            <rFont val="Tahoma"/>
            <family val="2"/>
          </rPr>
          <t>Did you take your van to a car wash and that trip was not part of your commute? Enter those miles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You must add a $30.00 late fee if you have not turned in your paperwork or payment by the 9th of the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 xr:uid="{00000000-0006-0000-0100-00000E000000}">
      <text>
        <r>
          <rPr>
            <sz val="12"/>
            <color indexed="81"/>
            <rFont val="Tahoma"/>
            <family val="2"/>
          </rPr>
          <t>Enter the spare vans end miles when you dropped it off.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100-00000F000000}">
      <text>
        <r>
          <rPr>
            <sz val="12"/>
            <color indexed="81"/>
            <rFont val="Tahoma"/>
            <family val="2"/>
          </rPr>
          <t xml:space="preserve">Did you have more than one spare van? Enter the odometer readings here.
</t>
        </r>
      </text>
    </comment>
    <comment ref="H10" authorId="0" shapeId="0" xr:uid="{00000000-0006-0000-0100-000010000000}">
      <text>
        <r>
          <rPr>
            <sz val="12"/>
            <color indexed="81"/>
            <rFont val="Tahoma"/>
            <family val="2"/>
          </rPr>
          <t>The spreadsheet will figure this out for you if you have filled out the form completely.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100-000011000000}">
      <text>
        <r>
          <rPr>
            <sz val="12"/>
            <color indexed="81"/>
            <rFont val="Tahoma"/>
            <family val="2"/>
          </rPr>
          <t xml:space="preserve">Tell us what is happening with your vanpool. If you have a new rider give us their name and write "First month Free" next to their name in this box. Don't forget to take a credit for their fare on the right side of this form.
If you had unplanned deviation. Let us know the reason.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12000000}">
      <text>
        <r>
          <rPr>
            <sz val="12"/>
            <color indexed="81"/>
            <rFont val="Tahoma"/>
            <family val="2"/>
          </rPr>
          <t>The spreadsheet will take all your payments that you have entered below and total them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100-000013000000}">
      <text>
        <r>
          <rPr>
            <sz val="12"/>
            <color indexed="81"/>
            <rFont val="Tahoma"/>
            <family val="2"/>
          </rPr>
          <t>Did you purchase something for the van such as oil, or wiper fluid? Did you get approval from Kitsap Transit? Do you have a receipt? If you answered "Yes" to all of these then you can take that deduction. Make sure to send us the receipt.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00000000-0006-0000-0100-000014000000}">
      <text>
        <r>
          <rPr>
            <sz val="12"/>
            <color indexed="81"/>
            <rFont val="Tahoma"/>
            <family val="2"/>
          </rPr>
          <t>Kitsap Transit allows you to take a $10.00 credit if you washed the van at your home. Maximum of a $20.00 credit per month.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100-000015000000}">
      <text>
        <r>
          <rPr>
            <sz val="12"/>
            <color indexed="81"/>
            <rFont val="Tahoma"/>
            <family val="2"/>
          </rPr>
          <t>The speadsheet will figure this out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100-000016000000}">
      <text>
        <r>
          <rPr>
            <sz val="12"/>
            <color indexed="81"/>
            <rFont val="Tahoma"/>
            <family val="2"/>
          </rPr>
          <t xml:space="preserve">Enter your new rider(s) portion of the vanpool fare.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7000000}">
      <text>
        <r>
          <rPr>
            <sz val="12"/>
            <color indexed="81"/>
            <rFont val="Tahoma"/>
            <family val="2"/>
          </rPr>
          <t xml:space="preserve">This will fill in for you once you have filled out how everyone paid below.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00000000-0006-0000-0100-000018000000}">
      <text>
        <r>
          <rPr>
            <sz val="12"/>
            <color indexed="81"/>
            <rFont val="Tahoma"/>
            <family val="2"/>
          </rPr>
          <t xml:space="preserve">Does your rider work or go to school at the Univeristy of Washington? Do they have a U-Pass? If so enter the amount of credit their U-Pass is worth or their fare, which ever is less. 
</t>
        </r>
      </text>
    </comment>
    <comment ref="D19" authorId="0" shapeId="0" xr:uid="{00000000-0006-0000-0100-000019000000}">
      <text>
        <r>
          <rPr>
            <sz val="12"/>
            <color indexed="81"/>
            <rFont val="Tahoma"/>
            <family val="2"/>
          </rPr>
          <t>Enter the amount that your rider pays online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 xr:uid="{00000000-0006-0000-0100-00001A000000}">
      <text>
        <r>
          <rPr>
            <sz val="12"/>
            <color indexed="81"/>
            <rFont val="Tahoma"/>
            <family val="2"/>
          </rPr>
          <t xml:space="preserve">Does your passenger have an ORCA passport though their work? Enter their ORCA number here. Do not enter ORCA numbers if the passenger is paying online with their ORCA card.
</t>
        </r>
      </text>
    </comment>
    <comment ref="F19" authorId="0" shapeId="0" xr:uid="{00000000-0006-0000-0100-00001B000000}">
      <text>
        <r>
          <rPr>
            <sz val="12"/>
            <color indexed="81"/>
            <rFont val="Tahoma"/>
            <family val="2"/>
          </rPr>
          <t xml:space="preserve">Does your rider work or go to school at the Univeristy of Washington? Do they have a U-Pass? If so enter the amount of credit their U-Pass is worth or their fare, which ever is less. 
</t>
        </r>
      </text>
    </comment>
    <comment ref="G19" authorId="0" shapeId="0" xr:uid="{00000000-0006-0000-0100-00001C000000}">
      <text>
        <r>
          <rPr>
            <sz val="12"/>
            <color indexed="81"/>
            <rFont val="Tahoma"/>
            <family val="2"/>
          </rPr>
          <t>Does your passenger have vouchers from their work? (Boeing, wage work) Enter the amount of the voucher.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D000000}">
      <text>
        <r>
          <rPr>
            <sz val="12"/>
            <color indexed="81"/>
            <rFont val="Tahoma"/>
            <family val="2"/>
          </rPr>
          <t>The spreadsheet will total this for you.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 shapeId="0" xr:uid="{00000000-0006-0000-0100-00001E000000}">
      <text>
        <r>
          <rPr>
            <sz val="12"/>
            <color indexed="81"/>
            <rFont val="Tahoma"/>
            <family val="2"/>
          </rPr>
          <t xml:space="preserve">
The spreadsheet will total this for you.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Dee Williams</author>
  </authors>
  <commentList>
    <comment ref="B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All names will transfer to the sales report.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<sst xmlns="http://schemas.openxmlformats.org/spreadsheetml/2006/main" count="547" uniqueCount="169">
  <si>
    <t>UPASS</t>
  </si>
  <si>
    <t>Total Payments</t>
  </si>
  <si>
    <t>11-psg</t>
  </si>
  <si>
    <t>14-psg</t>
  </si>
  <si>
    <t>RTM</t>
  </si>
  <si>
    <t>Ceiling</t>
  </si>
  <si>
    <t>SIZE</t>
  </si>
  <si>
    <t>SMALL</t>
  </si>
  <si>
    <t>LARGE</t>
  </si>
  <si>
    <t>COMMENTS</t>
  </si>
  <si>
    <t>Tommy</t>
  </si>
  <si>
    <t>Dee</t>
  </si>
  <si>
    <t>KT VANPOOL COORDINATOR</t>
  </si>
  <si>
    <t>ID CODE</t>
  </si>
  <si>
    <t>VAN #</t>
  </si>
  <si>
    <t>PREPARED BY:</t>
  </si>
  <si>
    <t>MONTH</t>
  </si>
  <si>
    <t>ENTER THE PAYMENT AMOUNT IN THE CORRECT BOX</t>
  </si>
  <si>
    <t>VAN START MILES</t>
  </si>
  <si>
    <t>VAN END MILES</t>
  </si>
  <si>
    <t>MILES USED</t>
  </si>
  <si>
    <t>NON COMMUTE MILES</t>
  </si>
  <si>
    <t>UNPLANNED DEVIATION (80 MAX)</t>
  </si>
  <si>
    <t>TOTAL NON COMMUTE MILES</t>
  </si>
  <si>
    <t>MILES LESS NON COMMUTE</t>
  </si>
  <si>
    <t>ONLINE</t>
  </si>
  <si>
    <t>ORCA PASSPORT NUMBER</t>
  </si>
  <si>
    <t>VALUE OF PASSPORT</t>
  </si>
  <si>
    <t>TOTAL MILES</t>
  </si>
  <si>
    <t>KT APPROVED CREDIT</t>
  </si>
  <si>
    <t>VAN WASH AT HOME CREDIT</t>
  </si>
  <si>
    <t>$30.00 LATE FEE IF AFTER THE 9TH</t>
  </si>
  <si>
    <t>NON COMMUTE MILES ARE FOR UNPLANNED DEVIATION ONLY</t>
  </si>
  <si>
    <t>DAYS DRIVEN MUST MATCH DAYS USED ON THE RIDERSHIP REPORT</t>
  </si>
  <si>
    <t>DAYS DRIVEN</t>
  </si>
  <si>
    <t>WORK WEEK</t>
  </si>
  <si>
    <t>#2 VAN START MILES</t>
  </si>
  <si>
    <t>#2 VAN END MILES</t>
  </si>
  <si>
    <t>#3 VAN START MILES</t>
  </si>
  <si>
    <t>#3 VAN END MILES</t>
  </si>
  <si>
    <t>#4 VAN START MILES</t>
  </si>
  <si>
    <t>#4 VAN END MILES</t>
  </si>
  <si>
    <t>VAN MILEAGE</t>
  </si>
  <si>
    <t>FIRST MONTH FREE CREDIT</t>
  </si>
  <si>
    <t xml:space="preserve">SPARE/NEW VAN </t>
  </si>
  <si>
    <t>CHECK/VOUCHER AMT.</t>
  </si>
  <si>
    <t>TNB VALUE</t>
  </si>
  <si>
    <t>YES</t>
  </si>
  <si>
    <t>workweek value</t>
  </si>
  <si>
    <t>7 DAY</t>
  </si>
  <si>
    <t>NO</t>
  </si>
  <si>
    <t>4 DAY</t>
  </si>
  <si>
    <t>5 DAY</t>
  </si>
  <si>
    <t>6 DAY</t>
  </si>
  <si>
    <t>TNB</t>
  </si>
  <si>
    <t>Name</t>
  </si>
  <si>
    <t>Totals</t>
  </si>
  <si>
    <t>*</t>
  </si>
  <si>
    <t>Daily Rider Counts &gt;&gt;</t>
  </si>
  <si>
    <t>x</t>
  </si>
  <si>
    <t>d</t>
  </si>
  <si>
    <t>dr</t>
  </si>
  <si>
    <t>hd</t>
  </si>
  <si>
    <t>\</t>
  </si>
  <si>
    <t>7-psg</t>
  </si>
  <si>
    <t>8-psg</t>
  </si>
  <si>
    <t>ODOM</t>
  </si>
  <si>
    <t>KT FINANCE ONLY</t>
  </si>
  <si>
    <t>DATE</t>
  </si>
  <si>
    <t>TOTALS $</t>
  </si>
  <si>
    <t>CHECK $</t>
  </si>
  <si>
    <t>ORCA PASSPORT CREDIT CAN NOT BE WORTH MORE THAN THE RIDERS FARE</t>
  </si>
  <si>
    <t>Small</t>
  </si>
  <si>
    <t>Jul'20</t>
  </si>
  <si>
    <t>FUELING MILES</t>
  </si>
  <si>
    <t>VAN WASH MILES</t>
  </si>
  <si>
    <t>9-psg</t>
  </si>
  <si>
    <t>10-psg</t>
  </si>
  <si>
    <t>12-psg</t>
  </si>
  <si>
    <t>13-psg</t>
  </si>
  <si>
    <t>PRIMARY VAN MAINT MILES</t>
  </si>
  <si>
    <t>SPARE VAN MAINT MILES</t>
  </si>
  <si>
    <t>VANPOOL MEMBERS</t>
  </si>
  <si>
    <t>KITSAP TRANSIT VEHICLE INSPECTION REPORT</t>
  </si>
  <si>
    <t>Van #:</t>
  </si>
  <si>
    <t>Prepared by:</t>
  </si>
  <si>
    <t>Parking brake holds on incline</t>
  </si>
  <si>
    <t>Headlights operate and are aimed properly</t>
  </si>
  <si>
    <t>Stop, tail and signal lights are operational</t>
  </si>
  <si>
    <t>Windshield/windows free of chips &amp; cracks</t>
  </si>
  <si>
    <t>Windshield wipers/washers are in good condition</t>
  </si>
  <si>
    <t>Tires properly inflated, tread depth over 1/16"</t>
  </si>
  <si>
    <t>Tires with no breaks, cuts or bulges/wearing evenly</t>
  </si>
  <si>
    <t>Heater, defroster and air conditioner OK</t>
  </si>
  <si>
    <t>All safety belts operation/in good condition</t>
  </si>
  <si>
    <t>All belts and hoses free of cracks/bulges</t>
  </si>
  <si>
    <t>Horn operational</t>
  </si>
  <si>
    <t>Exhaust system &amp; muffler OK</t>
  </si>
  <si>
    <t>Free of vibration when steering</t>
  </si>
  <si>
    <t>Gauges registering properly</t>
  </si>
  <si>
    <t>Proper coolant/antifreeze level</t>
  </si>
  <si>
    <t>Proper engine oil level</t>
  </si>
  <si>
    <t>Free of unusual noises</t>
  </si>
  <si>
    <t xml:space="preserve">All emergency equipment in van </t>
  </si>
  <si>
    <t>Free of exterior body damage</t>
  </si>
  <si>
    <t>Free of fluid leaks under van</t>
  </si>
  <si>
    <t>Upon braking, van stops in straight line</t>
  </si>
  <si>
    <t>Explain each "No" response:</t>
  </si>
  <si>
    <t>Yes</t>
  </si>
  <si>
    <t>No</t>
  </si>
  <si>
    <t>Please call Kitsap Transit's Maintenance Department at 360-478-6221 for any immediate concerns.</t>
  </si>
  <si>
    <t>Month:</t>
  </si>
  <si>
    <t>DAILY ROUND TRIP MILES</t>
  </si>
  <si>
    <t>ALLOWABLE MILES</t>
  </si>
  <si>
    <t>TOTAL FARE DUE</t>
  </si>
  <si>
    <t>CHARGES FOR MILES OVER THE ALLOWABLE MILES</t>
  </si>
  <si>
    <t>Mickey Mouse</t>
  </si>
  <si>
    <t>Daffy Duck</t>
  </si>
  <si>
    <t>Goofy Dog</t>
  </si>
  <si>
    <t>L</t>
  </si>
  <si>
    <t>X</t>
  </si>
  <si>
    <t>DR</t>
  </si>
  <si>
    <t>TOTAL CREDITS</t>
  </si>
  <si>
    <t>TOTAL ORCA CREDITS</t>
  </si>
  <si>
    <t>TOTAL UPASS CREDITS</t>
  </si>
  <si>
    <t>TOTALS</t>
  </si>
  <si>
    <t xml:space="preserve">BALANCE DUE (TOTAL PAYMENTS - CREDITS) </t>
  </si>
  <si>
    <t>ROUND TRIP MILES IN FARE TABLE</t>
  </si>
  <si>
    <t>Sep'20</t>
  </si>
  <si>
    <t>Oct'20</t>
  </si>
  <si>
    <t>Nov'20</t>
  </si>
  <si>
    <t>Dec'20</t>
  </si>
  <si>
    <t>Jan'21</t>
  </si>
  <si>
    <t>Feb'21</t>
  </si>
  <si>
    <t>Mar'21</t>
  </si>
  <si>
    <t>Apr'21</t>
  </si>
  <si>
    <t>May'21</t>
  </si>
  <si>
    <t>Jun'21</t>
  </si>
  <si>
    <t>Aug'20</t>
  </si>
  <si>
    <t>FARE PER RIDER</t>
  </si>
  <si>
    <t>Donanld Duck</t>
  </si>
  <si>
    <t>Pluto Dog</t>
  </si>
  <si>
    <t>GT$</t>
  </si>
  <si>
    <t>ONLINE$</t>
  </si>
  <si>
    <t>CHECK$</t>
  </si>
  <si>
    <t>CASH$</t>
  </si>
  <si>
    <t>Minney Mouse</t>
  </si>
  <si>
    <t>SK123</t>
  </si>
  <si>
    <t>Small chip on passenger side of the windshield. First Aid kit needs replenishing.</t>
  </si>
  <si>
    <t>ORCA PASSPORT CREDIT SHOULD NOT EXCEED THE FARE PER RIDER</t>
  </si>
  <si>
    <t>*UNPLANNED DEVIATION (80 MAX)</t>
  </si>
  <si>
    <t>*UNPLANNED DEVIATION MILES MAY INCLUDE CONSTRUCTION DETOURS OR FERRY DISRUPTIONS</t>
  </si>
  <si>
    <t>KT FINANCE ONLY:</t>
  </si>
  <si>
    <t xml:space="preserve">DATE: </t>
  </si>
  <si>
    <t>TOTALS:</t>
  </si>
  <si>
    <t xml:space="preserve">                     GRAND TOTAL:</t>
  </si>
  <si>
    <t>Jan'23</t>
  </si>
  <si>
    <t>Feb'23</t>
  </si>
  <si>
    <t>Mar'23</t>
  </si>
  <si>
    <t>Apr'23</t>
  </si>
  <si>
    <t>May'23</t>
  </si>
  <si>
    <t>Jun'23</t>
  </si>
  <si>
    <t>Jul'23</t>
  </si>
  <si>
    <t>Aug'23</t>
  </si>
  <si>
    <t>Sep'23</t>
  </si>
  <si>
    <t>Oct'23</t>
  </si>
  <si>
    <t>Nov'23</t>
  </si>
  <si>
    <t>Dec'23</t>
  </si>
  <si>
    <t>Joshua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</si>
</sst>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9"/>
      <name val="Arial"/>
      <family val="2"/>
    </font>
    <font>
      <sz val="26"/>
      <color indexed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u/>
      <sz val="10"/>
      <color indexed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indexed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9" fillId="0" borderId="0"/>
    <xf numFmtId="0" fontId="1" fillId="0" borderId="0"/>
  </cellStyleXfs>
  <cellXfs count="515">
    <xf numFmtId="0" fontId="0" fillId="0" borderId="0" xfId="0"/>
    <xf numFmtId="7" fontId="16" fillId="0" borderId="0" xfId="0" applyNumberFormat="1" applyFont="1" applyBorder="1" applyAlignment="1" applyProtection="1">
      <alignment vertical="center"/>
      <protection hidden="1"/>
    </xf>
    <xf numFmtId="0" fontId="17" fillId="13" borderId="41" xfId="0" applyFont="1" applyFill="1" applyBorder="1" applyProtection="1">
      <protection hidden="1"/>
    </xf>
    <xf numFmtId="0" fontId="17" fillId="13" borderId="13" xfId="0" applyFont="1" applyFill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9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8" xfId="0" applyNumberFormat="1" applyBorder="1" applyAlignment="1" applyProtection="1">
      <alignment horizontal="left"/>
      <protection hidden="1"/>
    </xf>
    <xf numFmtId="0" fontId="17" fillId="0" borderId="5" xfId="0" applyFont="1" applyFill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3" fillId="7" borderId="15" xfId="0" applyFont="1" applyFill="1" applyBorder="1" applyAlignment="1" applyProtection="1">
      <alignment horizontal="center"/>
      <protection hidden="1"/>
    </xf>
    <xf numFmtId="0" fontId="13" fillId="7" borderId="15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28" xfId="0" applyFont="1" applyBorder="1" applyProtection="1">
      <protection hidden="1"/>
    </xf>
    <xf numFmtId="0" fontId="14" fillId="0" borderId="26" xfId="0" applyFont="1" applyBorder="1" applyAlignment="1" applyProtection="1">
      <alignment horizontal="center"/>
      <protection hidden="1"/>
    </xf>
    <xf numFmtId="0" fontId="21" fillId="0" borderId="37" xfId="0" applyFont="1" applyBorder="1" applyProtection="1">
      <protection hidden="1"/>
    </xf>
    <xf numFmtId="0" fontId="0" fillId="0" borderId="17" xfId="0" applyFont="1" applyBorder="1" applyProtection="1">
      <protection hidden="1"/>
    </xf>
    <xf numFmtId="0" fontId="0" fillId="0" borderId="33" xfId="0" applyFont="1" applyBorder="1" applyProtection="1">
      <protection hidden="1"/>
    </xf>
    <xf numFmtId="0" fontId="0" fillId="0" borderId="19" xfId="0" applyFont="1" applyBorder="1" applyProtection="1">
      <protection hidden="1"/>
    </xf>
    <xf numFmtId="0" fontId="0" fillId="0" borderId="43" xfId="0" applyFont="1" applyBorder="1" applyProtection="1">
      <protection hidden="1"/>
    </xf>
    <xf numFmtId="0" fontId="20" fillId="0" borderId="19" xfId="0" applyFont="1" applyFill="1" applyBorder="1" applyProtection="1">
      <protection hidden="1"/>
    </xf>
    <xf numFmtId="0" fontId="11" fillId="0" borderId="6" xfId="0" applyFont="1" applyBorder="1" applyProtection="1">
      <protection hidden="1"/>
    </xf>
    <xf numFmtId="0" fontId="21" fillId="0" borderId="26" xfId="0" applyFont="1" applyBorder="1" applyProtection="1">
      <protection hidden="1"/>
    </xf>
    <xf numFmtId="0" fontId="0" fillId="0" borderId="19" xfId="0" applyFont="1" applyFill="1" applyBorder="1" applyProtection="1">
      <protection hidden="1"/>
    </xf>
    <xf numFmtId="0" fontId="0" fillId="0" borderId="21" xfId="0" applyFont="1" applyFill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6" xfId="0" applyFont="1" applyBorder="1" applyProtection="1">
      <protection hidden="1"/>
    </xf>
    <xf numFmtId="0" fontId="3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0" xfId="0" applyFill="1" applyBorder="1" applyProtection="1">
      <protection locked="0" hidden="1"/>
    </xf>
    <xf numFmtId="0" fontId="0" fillId="11" borderId="0" xfId="0" applyFill="1" applyAlignment="1" applyProtection="1">
      <alignment horizontal="left"/>
      <protection locked="0" hidden="1"/>
    </xf>
    <xf numFmtId="0" fontId="0" fillId="9" borderId="0" xfId="0" applyFill="1" applyProtection="1">
      <protection locked="0" hidden="1"/>
    </xf>
    <xf numFmtId="0" fontId="0" fillId="10" borderId="0" xfId="0" applyFill="1" applyProtection="1">
      <protection locked="0" hidden="1"/>
    </xf>
    <xf numFmtId="0" fontId="7" fillId="2" borderId="9" xfId="3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center"/>
      <protection locked="0" hidden="1"/>
    </xf>
    <xf numFmtId="16" fontId="1" fillId="2" borderId="0" xfId="0" applyNumberFormat="1" applyFont="1" applyFill="1" applyProtection="1">
      <protection locked="0" hidden="1"/>
    </xf>
    <xf numFmtId="0" fontId="1" fillId="2" borderId="0" xfId="0" applyFont="1" applyFill="1" applyProtection="1">
      <protection locked="0" hidden="1"/>
    </xf>
    <xf numFmtId="0" fontId="0" fillId="2" borderId="1" xfId="0" applyFill="1" applyBorder="1" applyProtection="1">
      <protection locked="0" hidden="1"/>
    </xf>
    <xf numFmtId="0" fontId="8" fillId="2" borderId="0" xfId="0" applyFont="1" applyFill="1" applyBorder="1" applyProtection="1">
      <protection locked="0" hidden="1"/>
    </xf>
    <xf numFmtId="0" fontId="7" fillId="2" borderId="0" xfId="3" applyFont="1" applyFill="1" applyBorder="1" applyAlignment="1" applyProtection="1">
      <alignment horizontal="center"/>
      <protection locked="0" hidden="1"/>
    </xf>
    <xf numFmtId="0" fontId="8" fillId="2" borderId="0" xfId="0" applyFont="1" applyFill="1" applyProtection="1">
      <protection locked="0" hidden="1"/>
    </xf>
    <xf numFmtId="0" fontId="15" fillId="11" borderId="0" xfId="0" applyFont="1" applyFill="1" applyAlignment="1" applyProtection="1">
      <alignment horizontal="left"/>
      <protection locked="0" hidden="1"/>
    </xf>
    <xf numFmtId="0" fontId="0" fillId="0" borderId="1" xfId="0" applyBorder="1" applyProtection="1">
      <protection locked="0" hidden="1"/>
    </xf>
    <xf numFmtId="0" fontId="0" fillId="14" borderId="0" xfId="0" applyFill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left"/>
      <protection locked="0" hidden="1"/>
    </xf>
    <xf numFmtId="44" fontId="9" fillId="0" borderId="0" xfId="4" applyFont="1" applyFill="1" applyBorder="1" applyAlignment="1" applyProtection="1">
      <protection locked="0" hidden="1"/>
    </xf>
    <xf numFmtId="0" fontId="0" fillId="3" borderId="1" xfId="0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0" fontId="10" fillId="0" borderId="10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 vertical="top"/>
      <protection locked="0" hidden="1"/>
    </xf>
    <xf numFmtId="0" fontId="10" fillId="4" borderId="10" xfId="0" applyFont="1" applyFill="1" applyBorder="1" applyAlignment="1" applyProtection="1">
      <alignment horizontal="center" vertical="top"/>
      <protection locked="0" hidden="1"/>
    </xf>
    <xf numFmtId="0" fontId="10" fillId="4" borderId="11" xfId="0" applyFont="1" applyFill="1" applyBorder="1" applyAlignment="1" applyProtection="1">
      <alignment horizontal="center" vertical="top"/>
      <protection locked="0" hidden="1"/>
    </xf>
    <xf numFmtId="0" fontId="10" fillId="5" borderId="10" xfId="0" applyFont="1" applyFill="1" applyBorder="1" applyAlignment="1" applyProtection="1">
      <alignment horizontal="center" vertical="top"/>
      <protection locked="0" hidden="1"/>
    </xf>
    <xf numFmtId="0" fontId="10" fillId="5" borderId="11" xfId="0" applyFont="1" applyFill="1" applyBorder="1" applyAlignment="1" applyProtection="1">
      <alignment horizontal="center" vertical="top"/>
      <protection locked="0" hidden="1"/>
    </xf>
    <xf numFmtId="0" fontId="10" fillId="6" borderId="10" xfId="0" applyFont="1" applyFill="1" applyBorder="1" applyAlignment="1" applyProtection="1">
      <alignment horizontal="center" vertical="top"/>
      <protection locked="0" hidden="1"/>
    </xf>
    <xf numFmtId="0" fontId="10" fillId="6" borderId="11" xfId="0" applyFont="1" applyFill="1" applyBorder="1" applyAlignment="1" applyProtection="1">
      <alignment horizontal="center" vertical="top"/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164" fontId="0" fillId="2" borderId="23" xfId="0" applyNumberFormat="1" applyFill="1" applyBorder="1" applyAlignment="1" applyProtection="1">
      <alignment horizontal="center"/>
      <protection locked="0" hidden="1"/>
    </xf>
    <xf numFmtId="0" fontId="10" fillId="0" borderId="11" xfId="0" applyFont="1" applyFill="1" applyBorder="1" applyAlignment="1" applyProtection="1">
      <alignment horizontal="center"/>
      <protection locked="0" hidden="1"/>
    </xf>
    <xf numFmtId="164" fontId="10" fillId="0" borderId="8" xfId="0" applyNumberFormat="1" applyFont="1" applyFill="1" applyBorder="1" applyAlignment="1" applyProtection="1">
      <protection locked="0" hidden="1"/>
    </xf>
    <xf numFmtId="164" fontId="10" fillId="0" borderId="1" xfId="0" applyNumberFormat="1" applyFont="1" applyFill="1" applyBorder="1" applyAlignment="1" applyProtection="1">
      <protection locked="0" hidden="1"/>
    </xf>
    <xf numFmtId="164" fontId="10" fillId="4" borderId="8" xfId="0" applyNumberFormat="1" applyFont="1" applyFill="1" applyBorder="1" applyAlignment="1" applyProtection="1">
      <protection locked="0" hidden="1"/>
    </xf>
    <xf numFmtId="164" fontId="10" fillId="4" borderId="1" xfId="0" applyNumberFormat="1" applyFont="1" applyFill="1" applyBorder="1" applyAlignment="1" applyProtection="1">
      <protection locked="0" hidden="1"/>
    </xf>
    <xf numFmtId="164" fontId="10" fillId="5" borderId="8" xfId="0" applyNumberFormat="1" applyFont="1" applyFill="1" applyBorder="1" applyAlignment="1" applyProtection="1">
      <protection locked="0" hidden="1"/>
    </xf>
    <xf numFmtId="164" fontId="10" fillId="5" borderId="1" xfId="0" applyNumberFormat="1" applyFont="1" applyFill="1" applyBorder="1" applyAlignment="1" applyProtection="1">
      <protection locked="0" hidden="1"/>
    </xf>
    <xf numFmtId="164" fontId="10" fillId="6" borderId="8" xfId="0" applyNumberFormat="1" applyFont="1" applyFill="1" applyBorder="1" applyAlignment="1" applyProtection="1">
      <protection locked="0" hidden="1"/>
    </xf>
    <xf numFmtId="164" fontId="10" fillId="6" borderId="1" xfId="0" applyNumberFormat="1" applyFont="1" applyFill="1" applyBorder="1" applyAlignment="1" applyProtection="1">
      <protection locked="0" hidden="1"/>
    </xf>
    <xf numFmtId="0" fontId="0" fillId="2" borderId="44" xfId="0" applyFill="1" applyBorder="1" applyAlignment="1" applyProtection="1">
      <alignment horizontal="center"/>
      <protection locked="0" hidden="1"/>
    </xf>
    <xf numFmtId="164" fontId="0" fillId="2" borderId="45" xfId="0" applyNumberFormat="1" applyFill="1" applyBorder="1" applyAlignment="1" applyProtection="1">
      <alignment horizontal="center"/>
      <protection locked="0" hidden="1"/>
    </xf>
    <xf numFmtId="0" fontId="0" fillId="2" borderId="4" xfId="0" applyFill="1" applyBorder="1" applyAlignment="1" applyProtection="1">
      <alignment horizontal="center"/>
      <protection locked="0" hidden="1"/>
    </xf>
    <xf numFmtId="164" fontId="0" fillId="2" borderId="46" xfId="0" applyNumberFormat="1" applyFill="1" applyBorder="1" applyAlignment="1" applyProtection="1">
      <alignment horizontal="center"/>
      <protection locked="0" hidden="1"/>
    </xf>
    <xf numFmtId="7" fontId="10" fillId="0" borderId="1" xfId="4" applyNumberFormat="1" applyFont="1" applyFill="1" applyBorder="1" applyAlignment="1" applyProtection="1">
      <protection locked="0" hidden="1"/>
    </xf>
    <xf numFmtId="0" fontId="0" fillId="11" borderId="0" xfId="0" applyFill="1" applyProtection="1">
      <protection locked="0" hidden="1"/>
    </xf>
    <xf numFmtId="164" fontId="0" fillId="0" borderId="52" xfId="0" applyNumberFormat="1" applyFont="1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64" fontId="5" fillId="0" borderId="2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1" fillId="2" borderId="1" xfId="0" applyFont="1" applyFill="1" applyBorder="1" applyProtection="1">
      <protection locked="0" hidden="1"/>
    </xf>
    <xf numFmtId="0" fontId="0" fillId="0" borderId="40" xfId="0" applyNumberFormat="1" applyFont="1" applyFill="1" applyBorder="1" applyProtection="1">
      <protection hidden="1"/>
    </xf>
    <xf numFmtId="0" fontId="0" fillId="0" borderId="43" xfId="0" applyNumberFormat="1" applyFont="1" applyFill="1" applyBorder="1" applyProtection="1">
      <protection hidden="1"/>
    </xf>
    <xf numFmtId="0" fontId="11" fillId="0" borderId="6" xfId="0" applyFont="1" applyBorder="1"/>
    <xf numFmtId="0" fontId="0" fillId="0" borderId="0" xfId="0" applyBorder="1"/>
    <xf numFmtId="0" fontId="0" fillId="0" borderId="3" xfId="0" applyBorder="1"/>
    <xf numFmtId="0" fontId="0" fillId="0" borderId="29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10" fillId="0" borderId="0" xfId="0" applyFont="1" applyBorder="1"/>
    <xf numFmtId="0" fontId="1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right"/>
    </xf>
    <xf numFmtId="0" fontId="0" fillId="0" borderId="47" xfId="0" applyBorder="1"/>
    <xf numFmtId="0" fontId="0" fillId="0" borderId="28" xfId="0" applyBorder="1"/>
    <xf numFmtId="0" fontId="28" fillId="0" borderId="16" xfId="0" applyFont="1" applyBorder="1"/>
    <xf numFmtId="0" fontId="11" fillId="0" borderId="0" xfId="0" applyFont="1" applyBorder="1"/>
    <xf numFmtId="0" fontId="0" fillId="0" borderId="0" xfId="0" applyBorder="1"/>
    <xf numFmtId="0" fontId="27" fillId="0" borderId="0" xfId="0" applyFont="1" applyBorder="1"/>
    <xf numFmtId="0" fontId="27" fillId="0" borderId="6" xfId="0" applyFont="1" applyBorder="1"/>
    <xf numFmtId="0" fontId="4" fillId="0" borderId="0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Protection="1">
      <protection locked="0"/>
    </xf>
    <xf numFmtId="0" fontId="4" fillId="0" borderId="26" xfId="0" applyFont="1" applyBorder="1" applyProtection="1"/>
    <xf numFmtId="0" fontId="11" fillId="0" borderId="26" xfId="0" applyFont="1" applyBorder="1" applyProtection="1"/>
    <xf numFmtId="0" fontId="13" fillId="0" borderId="28" xfId="0" applyFont="1" applyBorder="1" applyProtection="1">
      <protection hidden="1"/>
    </xf>
    <xf numFmtId="0" fontId="13" fillId="0" borderId="24" xfId="0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0" fontId="0" fillId="0" borderId="11" xfId="0" applyFont="1" applyFill="1" applyBorder="1" applyProtection="1">
      <protection hidden="1"/>
    </xf>
    <xf numFmtId="0" fontId="0" fillId="0" borderId="16" xfId="0" applyFont="1" applyFill="1" applyBorder="1" applyAlignment="1" applyProtection="1">
      <alignment vertical="center" wrapText="1"/>
      <protection hidden="1"/>
    </xf>
    <xf numFmtId="164" fontId="30" fillId="0" borderId="59" xfId="0" applyNumberFormat="1" applyFont="1" applyFill="1" applyBorder="1" applyAlignment="1" applyProtection="1">
      <alignment horizontal="right"/>
      <protection hidden="1"/>
    </xf>
    <xf numFmtId="0" fontId="0" fillId="0" borderId="55" xfId="0" applyNumberFormat="1" applyFont="1" applyFill="1" applyBorder="1" applyProtection="1">
      <protection hidden="1"/>
    </xf>
    <xf numFmtId="0" fontId="3" fillId="0" borderId="56" xfId="0" applyFont="1" applyFill="1" applyBorder="1" applyProtection="1">
      <protection hidden="1"/>
    </xf>
    <xf numFmtId="0" fontId="3" fillId="0" borderId="27" xfId="0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3" fillId="0" borderId="4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11" fillId="0" borderId="7" xfId="0" applyFont="1" applyFill="1" applyBorder="1" applyProtection="1">
      <protection hidden="1"/>
    </xf>
    <xf numFmtId="0" fontId="11" fillId="0" borderId="29" xfId="0" applyFont="1" applyFill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60" xfId="0" applyFont="1" applyBorder="1" applyProtection="1">
      <protection hidden="1"/>
    </xf>
    <xf numFmtId="164" fontId="0" fillId="15" borderId="36" xfId="0" applyNumberFormat="1" applyFont="1" applyFill="1" applyBorder="1" applyProtection="1">
      <protection hidden="1"/>
    </xf>
    <xf numFmtId="164" fontId="3" fillId="15" borderId="56" xfId="0" applyNumberFormat="1" applyFont="1" applyFill="1" applyBorder="1" applyProtection="1">
      <protection hidden="1"/>
    </xf>
    <xf numFmtId="164" fontId="3" fillId="15" borderId="57" xfId="0" applyNumberFormat="1" applyFont="1" applyFill="1" applyBorder="1" applyProtection="1">
      <protection hidden="1"/>
    </xf>
    <xf numFmtId="0" fontId="0" fillId="16" borderId="12" xfId="0" applyFont="1" applyFill="1" applyBorder="1" applyAlignment="1" applyProtection="1">
      <alignment horizontal="center"/>
      <protection hidden="1"/>
    </xf>
    <xf numFmtId="0" fontId="0" fillId="16" borderId="63" xfId="0" applyFont="1" applyFill="1" applyBorder="1" applyAlignment="1" applyProtection="1">
      <alignment horizontal="center"/>
      <protection hidden="1"/>
    </xf>
    <xf numFmtId="0" fontId="0" fillId="16" borderId="13" xfId="0" applyFont="1" applyFill="1" applyBorder="1" applyAlignment="1" applyProtection="1">
      <alignment horizontal="center"/>
      <protection hidden="1"/>
    </xf>
    <xf numFmtId="0" fontId="25" fillId="17" borderId="12" xfId="0" applyFont="1" applyFill="1" applyBorder="1" applyProtection="1">
      <protection hidden="1"/>
    </xf>
    <xf numFmtId="0" fontId="0" fillId="17" borderId="13" xfId="0" applyFont="1" applyFill="1" applyBorder="1" applyProtection="1">
      <protection hidden="1"/>
    </xf>
    <xf numFmtId="0" fontId="0" fillId="17" borderId="7" xfId="0" applyFont="1" applyFill="1" applyBorder="1" applyProtection="1">
      <protection hidden="1"/>
    </xf>
    <xf numFmtId="0" fontId="0" fillId="17" borderId="19" xfId="0" applyFont="1" applyFill="1" applyBorder="1" applyProtection="1">
      <protection hidden="1"/>
    </xf>
    <xf numFmtId="0" fontId="0" fillId="17" borderId="21" xfId="0" applyFont="1" applyFill="1" applyBorder="1" applyProtection="1">
      <protection hidden="1"/>
    </xf>
    <xf numFmtId="0" fontId="19" fillId="17" borderId="24" xfId="0" applyFont="1" applyFill="1" applyBorder="1" applyProtection="1">
      <protection hidden="1"/>
    </xf>
    <xf numFmtId="0" fontId="19" fillId="17" borderId="53" xfId="0" applyFont="1" applyFill="1" applyBorder="1" applyProtection="1">
      <protection locked="0" hidden="1"/>
    </xf>
    <xf numFmtId="0" fontId="19" fillId="17" borderId="54" xfId="0" applyFont="1" applyFill="1" applyBorder="1" applyProtection="1">
      <protection hidden="1"/>
    </xf>
    <xf numFmtId="0" fontId="0" fillId="17" borderId="26" xfId="0" applyFont="1" applyFill="1" applyBorder="1" applyProtection="1">
      <protection hidden="1"/>
    </xf>
    <xf numFmtId="1" fontId="0" fillId="17" borderId="20" xfId="0" applyNumberFormat="1" applyFont="1" applyFill="1" applyBorder="1" applyProtection="1">
      <protection hidden="1"/>
    </xf>
    <xf numFmtId="0" fontId="0" fillId="17" borderId="8" xfId="0" applyFont="1" applyFill="1" applyBorder="1" applyProtection="1">
      <protection hidden="1"/>
    </xf>
    <xf numFmtId="0" fontId="0" fillId="17" borderId="64" xfId="0" applyFont="1" applyFill="1" applyBorder="1" applyProtection="1">
      <protection hidden="1"/>
    </xf>
    <xf numFmtId="0" fontId="11" fillId="0" borderId="65" xfId="0" applyFont="1" applyBorder="1" applyProtection="1">
      <protection hidden="1"/>
    </xf>
    <xf numFmtId="0" fontId="11" fillId="0" borderId="55" xfId="0" applyFont="1" applyFill="1" applyBorder="1" applyProtection="1">
      <protection hidden="1"/>
    </xf>
    <xf numFmtId="0" fontId="0" fillId="0" borderId="6" xfId="0" applyFont="1" applyFill="1" applyBorder="1" applyProtection="1">
      <protection hidden="1"/>
    </xf>
    <xf numFmtId="0" fontId="0" fillId="15" borderId="35" xfId="0" applyFont="1" applyFill="1" applyBorder="1" applyProtection="1">
      <protection hidden="1"/>
    </xf>
    <xf numFmtId="164" fontId="0" fillId="15" borderId="20" xfId="0" applyNumberFormat="1" applyFont="1" applyFill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7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" xfId="0" applyBorder="1" applyAlignment="1" applyProtection="1">
      <protection hidden="1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Border="1" applyProtection="1">
      <protection locked="0"/>
    </xf>
    <xf numFmtId="0" fontId="29" fillId="10" borderId="1" xfId="5" applyFill="1" applyBorder="1" applyAlignment="1" applyProtection="1">
      <alignment horizontal="center"/>
      <protection locked="0"/>
    </xf>
    <xf numFmtId="0" fontId="0" fillId="10" borderId="33" xfId="0" applyFont="1" applyFill="1" applyBorder="1" applyProtection="1">
      <protection locked="0" hidden="1"/>
    </xf>
    <xf numFmtId="0" fontId="0" fillId="10" borderId="43" xfId="0" applyFont="1" applyFill="1" applyBorder="1" applyProtection="1">
      <protection locked="0" hidden="1"/>
    </xf>
    <xf numFmtId="0" fontId="0" fillId="10" borderId="32" xfId="0" applyFont="1" applyFill="1" applyBorder="1" applyProtection="1">
      <protection locked="0" hidden="1"/>
    </xf>
    <xf numFmtId="0" fontId="0" fillId="10" borderId="18" xfId="0" applyFont="1" applyFill="1" applyBorder="1" applyProtection="1">
      <protection locked="0" hidden="1"/>
    </xf>
    <xf numFmtId="0" fontId="0" fillId="10" borderId="8" xfId="0" applyFont="1" applyFill="1" applyBorder="1" applyProtection="1">
      <protection locked="0" hidden="1"/>
    </xf>
    <xf numFmtId="0" fontId="0" fillId="10" borderId="64" xfId="0" applyFont="1" applyFill="1" applyBorder="1" applyProtection="1">
      <protection locked="0" hidden="1"/>
    </xf>
    <xf numFmtId="1" fontId="0" fillId="10" borderId="22" xfId="0" applyNumberFormat="1" applyFont="1" applyFill="1" applyBorder="1" applyProtection="1">
      <protection locked="0" hidden="1"/>
    </xf>
    <xf numFmtId="164" fontId="0" fillId="10" borderId="20" xfId="0" applyNumberFormat="1" applyFont="1" applyFill="1" applyBorder="1" applyProtection="1">
      <protection locked="0" hidden="1"/>
    </xf>
    <xf numFmtId="164" fontId="0" fillId="10" borderId="17" xfId="0" applyNumberFormat="1" applyFont="1" applyFill="1" applyBorder="1" applyProtection="1">
      <protection locked="0" hidden="1"/>
    </xf>
    <xf numFmtId="0" fontId="1" fillId="10" borderId="49" xfId="1" applyNumberFormat="1" applyFont="1" applyFill="1" applyBorder="1" applyAlignment="1" applyProtection="1">
      <alignment horizontal="left"/>
      <protection locked="0" hidden="1"/>
    </xf>
    <xf numFmtId="0" fontId="0" fillId="10" borderId="40" xfId="0" applyNumberFormat="1" applyFont="1" applyFill="1" applyBorder="1" applyProtection="1">
      <protection hidden="1"/>
    </xf>
    <xf numFmtId="164" fontId="0" fillId="10" borderId="19" xfId="0" applyNumberFormat="1" applyFont="1" applyFill="1" applyBorder="1" applyProtection="1">
      <protection locked="0" hidden="1"/>
    </xf>
    <xf numFmtId="164" fontId="0" fillId="10" borderId="1" xfId="0" applyNumberFormat="1" applyFont="1" applyFill="1" applyBorder="1" applyProtection="1">
      <protection locked="0" hidden="1"/>
    </xf>
    <xf numFmtId="0" fontId="1" fillId="10" borderId="1" xfId="1" applyNumberFormat="1" applyFill="1" applyBorder="1" applyAlignment="1" applyProtection="1">
      <alignment horizontal="left"/>
      <protection locked="0" hidden="1"/>
    </xf>
    <xf numFmtId="0" fontId="0" fillId="10" borderId="1" xfId="0" applyFont="1" applyFill="1" applyBorder="1" applyProtection="1">
      <protection locked="0" hidden="1"/>
    </xf>
    <xf numFmtId="164" fontId="0" fillId="10" borderId="21" xfId="0" applyNumberFormat="1" applyFont="1" applyFill="1" applyBorder="1" applyProtection="1">
      <protection locked="0" hidden="1"/>
    </xf>
    <xf numFmtId="164" fontId="0" fillId="10" borderId="51" xfId="0" applyNumberFormat="1" applyFont="1" applyFill="1" applyBorder="1" applyProtection="1">
      <protection locked="0" hidden="1"/>
    </xf>
    <xf numFmtId="0" fontId="0" fillId="10" borderId="51" xfId="0" applyFont="1" applyFill="1" applyBorder="1" applyProtection="1">
      <protection locked="0" hidden="1"/>
    </xf>
    <xf numFmtId="164" fontId="0" fillId="18" borderId="49" xfId="0" applyNumberFormat="1" applyFont="1" applyFill="1" applyBorder="1" applyProtection="1">
      <protection locked="0" hidden="1"/>
    </xf>
    <xf numFmtId="164" fontId="0" fillId="18" borderId="1" xfId="0" applyNumberFormat="1" applyFont="1" applyFill="1" applyBorder="1" applyProtection="1">
      <protection locked="0" hidden="1"/>
    </xf>
    <xf numFmtId="164" fontId="0" fillId="18" borderId="51" xfId="0" applyNumberFormat="1" applyFont="1" applyFill="1" applyBorder="1" applyProtection="1">
      <protection locked="0" hidden="1"/>
    </xf>
    <xf numFmtId="164" fontId="3" fillId="18" borderId="56" xfId="0" applyNumberFormat="1" applyFont="1" applyFill="1" applyBorder="1" applyProtection="1">
      <protection hidden="1"/>
    </xf>
    <xf numFmtId="164" fontId="0" fillId="18" borderId="18" xfId="0" applyNumberFormat="1" applyFont="1" applyFill="1" applyBorder="1" applyProtection="1">
      <protection locked="0" hidden="1"/>
    </xf>
    <xf numFmtId="164" fontId="0" fillId="18" borderId="20" xfId="0" applyNumberFormat="1" applyFont="1" applyFill="1" applyBorder="1" applyProtection="1">
      <protection locked="0" hidden="1"/>
    </xf>
    <xf numFmtId="164" fontId="0" fillId="18" borderId="22" xfId="0" applyNumberFormat="1" applyFont="1" applyFill="1" applyBorder="1" applyProtection="1">
      <protection locked="0" hidden="1"/>
    </xf>
    <xf numFmtId="0" fontId="0" fillId="18" borderId="55" xfId="0" applyFont="1" applyFill="1" applyBorder="1" applyProtection="1">
      <protection hidden="1"/>
    </xf>
    <xf numFmtId="164" fontId="0" fillId="18" borderId="13" xfId="0" applyNumberFormat="1" applyFont="1" applyFill="1" applyBorder="1" applyProtection="1">
      <protection hidden="1"/>
    </xf>
    <xf numFmtId="7" fontId="16" fillId="0" borderId="0" xfId="0" applyNumberFormat="1" applyFont="1" applyBorder="1" applyAlignment="1" applyProtection="1">
      <alignment vertical="center"/>
      <protection hidden="1"/>
    </xf>
    <xf numFmtId="0" fontId="17" fillId="13" borderId="41" xfId="0" applyFont="1" applyFill="1" applyBorder="1" applyProtection="1">
      <protection hidden="1"/>
    </xf>
    <xf numFmtId="0" fontId="17" fillId="13" borderId="13" xfId="0" applyFont="1" applyFill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9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8" xfId="0" applyNumberFormat="1" applyBorder="1" applyAlignment="1" applyProtection="1">
      <alignment horizontal="left"/>
      <protection hidden="1"/>
    </xf>
    <xf numFmtId="0" fontId="17" fillId="0" borderId="5" xfId="0" applyFont="1" applyFill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NumberFormat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3" fillId="7" borderId="15" xfId="0" applyFont="1" applyFill="1" applyBorder="1" applyAlignment="1" applyProtection="1">
      <alignment horizontal="center"/>
      <protection hidden="1"/>
    </xf>
    <xf numFmtId="0" fontId="13" fillId="7" borderId="15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28" xfId="0" applyFont="1" applyBorder="1" applyProtection="1">
      <protection hidden="1"/>
    </xf>
    <xf numFmtId="0" fontId="14" fillId="0" borderId="26" xfId="0" applyFont="1" applyBorder="1" applyAlignment="1" applyProtection="1">
      <alignment horizontal="center"/>
      <protection hidden="1"/>
    </xf>
    <xf numFmtId="0" fontId="21" fillId="0" borderId="37" xfId="0" applyFont="1" applyBorder="1" applyProtection="1">
      <protection hidden="1"/>
    </xf>
    <xf numFmtId="0" fontId="0" fillId="0" borderId="17" xfId="0" applyFont="1" applyBorder="1" applyProtection="1">
      <protection hidden="1"/>
    </xf>
    <xf numFmtId="0" fontId="0" fillId="0" borderId="33" xfId="0" applyFont="1" applyBorder="1" applyProtection="1">
      <protection hidden="1"/>
    </xf>
    <xf numFmtId="0" fontId="0" fillId="0" borderId="19" xfId="0" applyFont="1" applyBorder="1" applyProtection="1">
      <protection hidden="1"/>
    </xf>
    <xf numFmtId="0" fontId="0" fillId="0" borderId="43" xfId="0" applyFont="1" applyBorder="1" applyProtection="1">
      <protection hidden="1"/>
    </xf>
    <xf numFmtId="0" fontId="20" fillId="0" borderId="19" xfId="0" applyFont="1" applyFill="1" applyBorder="1" applyProtection="1">
      <protection hidden="1"/>
    </xf>
    <xf numFmtId="0" fontId="11" fillId="0" borderId="6" xfId="0" applyFont="1" applyBorder="1" applyProtection="1">
      <protection hidden="1"/>
    </xf>
    <xf numFmtId="0" fontId="21" fillId="0" borderId="26" xfId="0" applyFont="1" applyBorder="1" applyProtection="1">
      <protection hidden="1"/>
    </xf>
    <xf numFmtId="0" fontId="0" fillId="0" borderId="19" xfId="0" applyFont="1" applyFill="1" applyBorder="1" applyProtection="1">
      <protection hidden="1"/>
    </xf>
    <xf numFmtId="0" fontId="0" fillId="0" borderId="21" xfId="0" applyFont="1" applyFill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6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0" fontId="13" fillId="0" borderId="24" xfId="0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0" fontId="0" fillId="0" borderId="11" xfId="0" applyFont="1" applyFill="1" applyBorder="1" applyProtection="1">
      <protection hidden="1"/>
    </xf>
    <xf numFmtId="0" fontId="0" fillId="0" borderId="16" xfId="0" applyFont="1" applyFill="1" applyBorder="1" applyAlignment="1" applyProtection="1">
      <alignment vertical="center" wrapText="1"/>
      <protection hidden="1"/>
    </xf>
    <xf numFmtId="164" fontId="30" fillId="0" borderId="59" xfId="0" applyNumberFormat="1" applyFont="1" applyFill="1" applyBorder="1" applyAlignment="1" applyProtection="1">
      <alignment horizontal="right"/>
      <protection hidden="1"/>
    </xf>
    <xf numFmtId="0" fontId="0" fillId="0" borderId="55" xfId="0" applyNumberFormat="1" applyFont="1" applyFill="1" applyBorder="1" applyProtection="1">
      <protection hidden="1"/>
    </xf>
    <xf numFmtId="0" fontId="3" fillId="0" borderId="56" xfId="0" applyFont="1" applyFill="1" applyBorder="1" applyProtection="1">
      <protection hidden="1"/>
    </xf>
    <xf numFmtId="0" fontId="11" fillId="0" borderId="27" xfId="0" applyFont="1" applyFill="1" applyBorder="1" applyProtection="1">
      <protection hidden="1"/>
    </xf>
    <xf numFmtId="0" fontId="11" fillId="0" borderId="4" xfId="0" applyFont="1" applyFill="1" applyBorder="1" applyProtection="1">
      <protection hidden="1"/>
    </xf>
    <xf numFmtId="0" fontId="11" fillId="0" borderId="14" xfId="0" applyFont="1" applyFill="1" applyBorder="1" applyProtection="1">
      <protection hidden="1"/>
    </xf>
    <xf numFmtId="0" fontId="3" fillId="0" borderId="27" xfId="0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11" fillId="0" borderId="40" xfId="0" applyFont="1" applyFill="1" applyBorder="1" applyProtection="1">
      <protection hidden="1"/>
    </xf>
    <xf numFmtId="0" fontId="11" fillId="0" borderId="10" xfId="0" applyFont="1" applyFill="1" applyBorder="1" applyProtection="1">
      <protection hidden="1"/>
    </xf>
    <xf numFmtId="0" fontId="3" fillId="0" borderId="4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11" fillId="0" borderId="7" xfId="0" applyFont="1" applyFill="1" applyBorder="1" applyProtection="1">
      <protection hidden="1"/>
    </xf>
    <xf numFmtId="0" fontId="11" fillId="0" borderId="29" xfId="0" applyFont="1" applyFill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29" xfId="0" applyFont="1" applyFill="1" applyBorder="1" applyProtection="1">
      <protection hidden="1"/>
    </xf>
    <xf numFmtId="0" fontId="3" fillId="0" borderId="50" xfId="0" applyFont="1" applyFill="1" applyBorder="1" applyProtection="1">
      <protection hidden="1"/>
    </xf>
    <xf numFmtId="0" fontId="3" fillId="0" borderId="60" xfId="0" applyFont="1" applyBorder="1" applyProtection="1">
      <protection hidden="1"/>
    </xf>
    <xf numFmtId="0" fontId="3" fillId="0" borderId="61" xfId="0" applyFont="1" applyBorder="1" applyProtection="1">
      <protection hidden="1"/>
    </xf>
    <xf numFmtId="0" fontId="11" fillId="0" borderId="45" xfId="0" applyFont="1" applyBorder="1" applyProtection="1">
      <protection hidden="1"/>
    </xf>
    <xf numFmtId="0" fontId="11" fillId="0" borderId="61" xfId="0" applyFont="1" applyBorder="1" applyProtection="1">
      <protection hidden="1"/>
    </xf>
    <xf numFmtId="164" fontId="0" fillId="15" borderId="36" xfId="0" applyNumberFormat="1" applyFont="1" applyFill="1" applyBorder="1" applyProtection="1">
      <protection hidden="1"/>
    </xf>
    <xf numFmtId="164" fontId="3" fillId="15" borderId="56" xfId="0" applyNumberFormat="1" applyFont="1" applyFill="1" applyBorder="1" applyProtection="1">
      <protection hidden="1"/>
    </xf>
    <xf numFmtId="164" fontId="3" fillId="15" borderId="57" xfId="0" applyNumberFormat="1" applyFont="1" applyFill="1" applyBorder="1" applyProtection="1">
      <protection hidden="1"/>
    </xf>
    <xf numFmtId="0" fontId="0" fillId="16" borderId="12" xfId="0" applyFont="1" applyFill="1" applyBorder="1" applyAlignment="1" applyProtection="1">
      <alignment horizontal="center"/>
      <protection hidden="1"/>
    </xf>
    <xf numFmtId="0" fontId="0" fillId="16" borderId="13" xfId="0" applyFont="1" applyFill="1" applyBorder="1" applyAlignment="1" applyProtection="1">
      <alignment horizontal="center"/>
      <protection hidden="1"/>
    </xf>
    <xf numFmtId="0" fontId="25" fillId="17" borderId="12" xfId="0" applyFont="1" applyFill="1" applyBorder="1" applyProtection="1">
      <protection hidden="1"/>
    </xf>
    <xf numFmtId="0" fontId="0" fillId="17" borderId="13" xfId="0" applyFont="1" applyFill="1" applyBorder="1" applyProtection="1">
      <protection hidden="1"/>
    </xf>
    <xf numFmtId="0" fontId="0" fillId="17" borderId="7" xfId="0" applyFont="1" applyFill="1" applyBorder="1" applyProtection="1">
      <protection hidden="1"/>
    </xf>
    <xf numFmtId="0" fontId="0" fillId="17" borderId="19" xfId="0" applyFont="1" applyFill="1" applyBorder="1" applyProtection="1">
      <protection hidden="1"/>
    </xf>
    <xf numFmtId="0" fontId="0" fillId="17" borderId="21" xfId="0" applyFont="1" applyFill="1" applyBorder="1" applyProtection="1">
      <protection hidden="1"/>
    </xf>
    <xf numFmtId="0" fontId="19" fillId="17" borderId="24" xfId="0" applyFont="1" applyFill="1" applyBorder="1" applyProtection="1">
      <protection hidden="1"/>
    </xf>
    <xf numFmtId="0" fontId="19" fillId="17" borderId="54" xfId="0" applyFont="1" applyFill="1" applyBorder="1" applyProtection="1">
      <protection hidden="1"/>
    </xf>
    <xf numFmtId="0" fontId="0" fillId="17" borderId="26" xfId="0" applyFont="1" applyFill="1" applyBorder="1" applyProtection="1">
      <protection hidden="1"/>
    </xf>
    <xf numFmtId="1" fontId="0" fillId="17" borderId="20" xfId="0" applyNumberFormat="1" applyFont="1" applyFill="1" applyBorder="1" applyProtection="1">
      <protection hidden="1"/>
    </xf>
    <xf numFmtId="0" fontId="0" fillId="17" borderId="8" xfId="0" applyFont="1" applyFill="1" applyBorder="1" applyProtection="1">
      <protection hidden="1"/>
    </xf>
    <xf numFmtId="0" fontId="0" fillId="17" borderId="64" xfId="0" applyFont="1" applyFill="1" applyBorder="1" applyProtection="1">
      <protection hidden="1"/>
    </xf>
    <xf numFmtId="0" fontId="11" fillId="0" borderId="65" xfId="0" applyFont="1" applyBorder="1" applyProtection="1">
      <protection hidden="1"/>
    </xf>
    <xf numFmtId="0" fontId="11" fillId="0" borderId="55" xfId="0" applyFont="1" applyFill="1" applyBorder="1" applyProtection="1">
      <protection hidden="1"/>
    </xf>
    <xf numFmtId="0" fontId="0" fillId="0" borderId="6" xfId="0" applyFont="1" applyFill="1" applyBorder="1" applyProtection="1">
      <protection hidden="1"/>
    </xf>
    <xf numFmtId="0" fontId="0" fillId="15" borderId="35" xfId="0" applyFont="1" applyFill="1" applyBorder="1" applyProtection="1">
      <protection hidden="1"/>
    </xf>
    <xf numFmtId="164" fontId="0" fillId="15" borderId="20" xfId="0" applyNumberFormat="1" applyFont="1" applyFill="1" applyBorder="1" applyProtection="1">
      <protection hidden="1"/>
    </xf>
    <xf numFmtId="0" fontId="0" fillId="0" borderId="5" xfId="0" applyBorder="1" applyAlignment="1" applyProtection="1">
      <protection hidden="1"/>
    </xf>
    <xf numFmtId="0" fontId="1" fillId="10" borderId="1" xfId="1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1" fillId="10" borderId="1" xfId="1" applyFont="1" applyFill="1" applyBorder="1" applyAlignment="1" applyProtection="1">
      <alignment horizontal="center"/>
      <protection locked="0"/>
    </xf>
    <xf numFmtId="0" fontId="0" fillId="10" borderId="18" xfId="0" applyFont="1" applyFill="1" applyBorder="1" applyProtection="1">
      <protection hidden="1"/>
    </xf>
    <xf numFmtId="0" fontId="0" fillId="10" borderId="20" xfId="0" applyFont="1" applyFill="1" applyBorder="1" applyProtection="1">
      <protection hidden="1"/>
    </xf>
    <xf numFmtId="0" fontId="0" fillId="10" borderId="33" xfId="0" applyNumberFormat="1" applyFont="1" applyFill="1" applyBorder="1" applyProtection="1">
      <protection hidden="1"/>
    </xf>
    <xf numFmtId="0" fontId="0" fillId="10" borderId="40" xfId="0" applyNumberFormat="1" applyFont="1" applyFill="1" applyBorder="1" applyProtection="1">
      <protection hidden="1"/>
    </xf>
    <xf numFmtId="164" fontId="3" fillId="18" borderId="56" xfId="0" applyNumberFormat="1" applyFont="1" applyFill="1" applyBorder="1" applyProtection="1">
      <protection hidden="1"/>
    </xf>
    <xf numFmtId="0" fontId="0" fillId="18" borderId="55" xfId="0" applyFont="1" applyFill="1" applyBorder="1" applyProtection="1">
      <protection hidden="1"/>
    </xf>
    <xf numFmtId="164" fontId="0" fillId="18" borderId="13" xfId="0" applyNumberFormat="1" applyFont="1" applyFill="1" applyBorder="1" applyProtection="1">
      <protection hidden="1"/>
    </xf>
    <xf numFmtId="0" fontId="0" fillId="0" borderId="30" xfId="0" applyFont="1" applyFill="1" applyBorder="1" applyAlignment="1" applyProtection="1">
      <alignment wrapText="1"/>
      <protection hidden="1"/>
    </xf>
    <xf numFmtId="164" fontId="30" fillId="10" borderId="59" xfId="0" applyNumberFormat="1" applyFont="1" applyFill="1" applyBorder="1" applyAlignment="1" applyProtection="1">
      <alignment horizontal="right"/>
      <protection locked="0" hidden="1"/>
    </xf>
    <xf numFmtId="0" fontId="17" fillId="12" borderId="37" xfId="0" applyFont="1" applyFill="1" applyBorder="1" applyAlignment="1" applyProtection="1">
      <protection hidden="1"/>
    </xf>
    <xf numFmtId="0" fontId="0" fillId="0" borderId="37" xfId="0" applyBorder="1" applyAlignment="1" applyProtection="1">
      <protection hidden="1"/>
    </xf>
    <xf numFmtId="0" fontId="11" fillId="0" borderId="67" xfId="0" applyFont="1" applyBorder="1" applyProtection="1">
      <protection hidden="1"/>
    </xf>
    <xf numFmtId="0" fontId="0" fillId="0" borderId="44" xfId="0" applyFont="1" applyBorder="1" applyProtection="1">
      <protection hidden="1"/>
    </xf>
    <xf numFmtId="0" fontId="0" fillId="0" borderId="61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14" borderId="26" xfId="0" applyNumberFormat="1" applyFont="1" applyFill="1" applyBorder="1" applyAlignment="1" applyProtection="1">
      <alignment horizontal="left"/>
      <protection locked="0" hidden="1"/>
    </xf>
    <xf numFmtId="0" fontId="1" fillId="14" borderId="18" xfId="0" applyNumberFormat="1" applyFont="1" applyFill="1" applyBorder="1" applyAlignment="1" applyProtection="1">
      <alignment horizontal="left"/>
      <protection locked="0" hidden="1"/>
    </xf>
    <xf numFmtId="0" fontId="4" fillId="10" borderId="0" xfId="0" applyFont="1" applyFill="1" applyBorder="1" applyAlignment="1" applyProtection="1">
      <protection hidden="1"/>
    </xf>
    <xf numFmtId="0" fontId="31" fillId="0" borderId="12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7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>
      <alignment horizontal="right"/>
    </xf>
    <xf numFmtId="0" fontId="0" fillId="0" borderId="0" xfId="0" applyProtection="1">
      <protection locked="0" hidden="1"/>
    </xf>
    <xf numFmtId="0" fontId="10" fillId="0" borderId="10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 vertical="top"/>
      <protection locked="0" hidden="1"/>
    </xf>
    <xf numFmtId="0" fontId="10" fillId="4" borderId="10" xfId="0" applyFont="1" applyFill="1" applyBorder="1" applyAlignment="1" applyProtection="1">
      <alignment horizontal="center" vertical="top"/>
      <protection locked="0" hidden="1"/>
    </xf>
    <xf numFmtId="0" fontId="10" fillId="4" borderId="11" xfId="0" applyFont="1" applyFill="1" applyBorder="1" applyAlignment="1" applyProtection="1">
      <alignment horizontal="center" vertical="top"/>
      <protection locked="0" hidden="1"/>
    </xf>
    <xf numFmtId="0" fontId="10" fillId="5" borderId="10" xfId="0" applyFont="1" applyFill="1" applyBorder="1" applyAlignment="1" applyProtection="1">
      <alignment horizontal="center" vertical="top"/>
      <protection locked="0" hidden="1"/>
    </xf>
    <xf numFmtId="0" fontId="10" fillId="5" borderId="11" xfId="0" applyFont="1" applyFill="1" applyBorder="1" applyAlignment="1" applyProtection="1">
      <alignment horizontal="center" vertical="top"/>
      <protection locked="0" hidden="1"/>
    </xf>
    <xf numFmtId="0" fontId="10" fillId="6" borderId="10" xfId="0" applyFont="1" applyFill="1" applyBorder="1" applyAlignment="1" applyProtection="1">
      <alignment horizontal="center" vertical="top"/>
      <protection locked="0" hidden="1"/>
    </xf>
    <xf numFmtId="0" fontId="10" fillId="6" borderId="11" xfId="0" applyFont="1" applyFill="1" applyBorder="1" applyAlignment="1" applyProtection="1">
      <alignment horizontal="center" vertical="top"/>
      <protection locked="0" hidden="1"/>
    </xf>
    <xf numFmtId="0" fontId="10" fillId="0" borderId="11" xfId="0" applyFont="1" applyFill="1" applyBorder="1" applyAlignment="1" applyProtection="1">
      <alignment horizontal="center"/>
      <protection locked="0" hidden="1"/>
    </xf>
    <xf numFmtId="164" fontId="10" fillId="0" borderId="8" xfId="0" applyNumberFormat="1" applyFont="1" applyFill="1" applyBorder="1" applyAlignment="1" applyProtection="1">
      <protection locked="0" hidden="1"/>
    </xf>
    <xf numFmtId="164" fontId="10" fillId="0" borderId="1" xfId="0" applyNumberFormat="1" applyFont="1" applyFill="1" applyBorder="1" applyAlignment="1" applyProtection="1">
      <protection locked="0" hidden="1"/>
    </xf>
    <xf numFmtId="164" fontId="10" fillId="4" borderId="8" xfId="0" applyNumberFormat="1" applyFont="1" applyFill="1" applyBorder="1" applyAlignment="1" applyProtection="1">
      <protection locked="0" hidden="1"/>
    </xf>
    <xf numFmtId="164" fontId="10" fillId="4" borderId="1" xfId="0" applyNumberFormat="1" applyFont="1" applyFill="1" applyBorder="1" applyAlignment="1" applyProtection="1">
      <protection locked="0" hidden="1"/>
    </xf>
    <xf numFmtId="164" fontId="10" fillId="5" borderId="8" xfId="0" applyNumberFormat="1" applyFont="1" applyFill="1" applyBorder="1" applyAlignment="1" applyProtection="1">
      <protection locked="0" hidden="1"/>
    </xf>
    <xf numFmtId="164" fontId="10" fillId="5" borderId="1" xfId="0" applyNumberFormat="1" applyFont="1" applyFill="1" applyBorder="1" applyAlignment="1" applyProtection="1">
      <protection locked="0" hidden="1"/>
    </xf>
    <xf numFmtId="164" fontId="10" fillId="6" borderId="8" xfId="0" applyNumberFormat="1" applyFont="1" applyFill="1" applyBorder="1" applyAlignment="1" applyProtection="1">
      <protection locked="0" hidden="1"/>
    </xf>
    <xf numFmtId="164" fontId="10" fillId="6" borderId="1" xfId="0" applyNumberFormat="1" applyFont="1" applyFill="1" applyBorder="1" applyAlignment="1" applyProtection="1">
      <protection locked="0" hidden="1"/>
    </xf>
    <xf numFmtId="7" fontId="10" fillId="0" borderId="1" xfId="4" applyNumberFormat="1" applyFont="1" applyFill="1" applyBorder="1" applyAlignment="1" applyProtection="1">
      <protection locked="0" hidden="1"/>
    </xf>
    <xf numFmtId="0" fontId="0" fillId="0" borderId="18" xfId="0" applyFont="1" applyFill="1" applyBorder="1" applyProtection="1">
      <protection hidden="1"/>
    </xf>
    <xf numFmtId="164" fontId="11" fillId="0" borderId="20" xfId="0" applyNumberFormat="1" applyFont="1" applyFill="1" applyBorder="1" applyAlignment="1" applyProtection="1">
      <alignment horizontal="left"/>
      <protection hidden="1"/>
    </xf>
    <xf numFmtId="164" fontId="11" fillId="0" borderId="66" xfId="0" applyNumberFormat="1" applyFont="1" applyFill="1" applyBorder="1" applyAlignment="1" applyProtection="1">
      <alignment horizontal="left"/>
      <protection hidden="1"/>
    </xf>
    <xf numFmtId="0" fontId="1" fillId="10" borderId="1" xfId="5" applyFont="1" applyFill="1" applyBorder="1" applyAlignment="1" applyProtection="1">
      <alignment horizontal="center"/>
      <protection locked="0"/>
    </xf>
    <xf numFmtId="0" fontId="0" fillId="0" borderId="45" xfId="0" applyBorder="1" applyProtection="1">
      <protection hidden="1"/>
    </xf>
    <xf numFmtId="0" fontId="34" fillId="0" borderId="16" xfId="0" applyFont="1" applyBorder="1"/>
    <xf numFmtId="0" fontId="0" fillId="0" borderId="0" xfId="0" applyProtection="1"/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 vertical="center"/>
      <protection hidden="1"/>
    </xf>
    <xf numFmtId="0" fontId="18" fillId="0" borderId="47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" fillId="10" borderId="8" xfId="0" applyFont="1" applyFill="1" applyBorder="1" applyAlignment="1" applyProtection="1">
      <alignment horizontal="left"/>
      <protection locked="0"/>
    </xf>
    <xf numFmtId="0" fontId="1" fillId="10" borderId="10" xfId="0" applyFont="1" applyFill="1" applyBorder="1" applyAlignment="1" applyProtection="1">
      <alignment horizontal="left"/>
      <protection locked="0"/>
    </xf>
    <xf numFmtId="0" fontId="1" fillId="10" borderId="11" xfId="0" applyFont="1" applyFill="1" applyBorder="1" applyAlignment="1" applyProtection="1">
      <alignment horizontal="left"/>
      <protection locked="0"/>
    </xf>
    <xf numFmtId="0" fontId="0" fillId="8" borderId="33" xfId="0" applyFill="1" applyBorder="1" applyAlignment="1" applyProtection="1">
      <alignment horizontal="center"/>
      <protection hidden="1"/>
    </xf>
    <xf numFmtId="0" fontId="0" fillId="8" borderId="42" xfId="0" applyFill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right"/>
      <protection hidden="1"/>
    </xf>
    <xf numFmtId="0" fontId="1" fillId="10" borderId="8" xfId="1" applyFont="1" applyFill="1" applyBorder="1" applyAlignment="1" applyProtection="1">
      <alignment horizontal="left"/>
      <protection locked="0"/>
    </xf>
    <xf numFmtId="0" fontId="1" fillId="10" borderId="10" xfId="1" applyFont="1" applyFill="1" applyBorder="1" applyAlignment="1" applyProtection="1">
      <alignment horizontal="left"/>
      <protection locked="0"/>
    </xf>
    <xf numFmtId="0" fontId="1" fillId="10" borderId="11" xfId="1" applyFont="1" applyFill="1" applyBorder="1" applyAlignment="1" applyProtection="1">
      <alignment horizontal="left"/>
      <protection locked="0"/>
    </xf>
    <xf numFmtId="0" fontId="1" fillId="10" borderId="1" xfId="1" applyFont="1" applyFill="1" applyBorder="1" applyAlignment="1" applyProtection="1">
      <alignment horizontal="left"/>
      <protection locked="0"/>
    </xf>
    <xf numFmtId="0" fontId="1" fillId="10" borderId="1" xfId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1" fillId="10" borderId="25" xfId="1" applyFont="1" applyFill="1" applyBorder="1" applyAlignment="1" applyProtection="1">
      <alignment horizontal="left"/>
      <protection locked="0"/>
    </xf>
    <xf numFmtId="0" fontId="1" fillId="10" borderId="34" xfId="1" applyFont="1" applyFill="1" applyBorder="1" applyAlignment="1" applyProtection="1">
      <alignment horizontal="left"/>
      <protection locked="0"/>
    </xf>
    <xf numFmtId="0" fontId="1" fillId="10" borderId="39" xfId="1" applyFont="1" applyFill="1" applyBorder="1" applyAlignment="1" applyProtection="1">
      <alignment horizontal="left"/>
      <protection locked="0"/>
    </xf>
    <xf numFmtId="0" fontId="7" fillId="0" borderId="0" xfId="3" applyFont="1" applyBorder="1" applyAlignment="1" applyProtection="1">
      <alignment horizontal="center"/>
      <protection hidden="1"/>
    </xf>
    <xf numFmtId="0" fontId="17" fillId="10" borderId="7" xfId="0" applyFont="1" applyFill="1" applyBorder="1" applyAlignment="1" applyProtection="1">
      <alignment horizontal="center"/>
      <protection hidden="1"/>
    </xf>
    <xf numFmtId="0" fontId="17" fillId="10" borderId="29" xfId="0" applyFont="1" applyFill="1" applyBorder="1" applyAlignment="1" applyProtection="1">
      <alignment horizontal="center"/>
      <protection hidden="1"/>
    </xf>
    <xf numFmtId="0" fontId="26" fillId="10" borderId="16" xfId="0" applyFont="1" applyFill="1" applyBorder="1" applyAlignment="1" applyProtection="1">
      <alignment horizontal="center" vertical="center"/>
      <protection locked="0" hidden="1"/>
    </xf>
    <xf numFmtId="0" fontId="26" fillId="10" borderId="28" xfId="0" applyFont="1" applyFill="1" applyBorder="1" applyAlignment="1" applyProtection="1">
      <alignment horizontal="center" vertical="center"/>
      <protection locked="0" hidden="1"/>
    </xf>
    <xf numFmtId="0" fontId="26" fillId="10" borderId="47" xfId="0" applyFont="1" applyFill="1" applyBorder="1" applyAlignment="1" applyProtection="1">
      <alignment horizontal="center" vertical="center"/>
      <protection locked="0" hidden="1"/>
    </xf>
    <xf numFmtId="0" fontId="26" fillId="10" borderId="7" xfId="0" applyFont="1" applyFill="1" applyBorder="1" applyAlignment="1" applyProtection="1">
      <alignment horizontal="center" vertical="center"/>
      <protection locked="0" hidden="1"/>
    </xf>
    <xf numFmtId="0" fontId="26" fillId="10" borderId="29" xfId="0" applyFont="1" applyFill="1" applyBorder="1" applyAlignment="1" applyProtection="1">
      <alignment horizontal="center" vertical="center"/>
      <protection locked="0" hidden="1"/>
    </xf>
    <xf numFmtId="0" fontId="26" fillId="10" borderId="3" xfId="0" applyFont="1" applyFill="1" applyBorder="1" applyAlignment="1" applyProtection="1">
      <alignment horizontal="center" vertical="center"/>
      <protection locked="0" hidden="1"/>
    </xf>
    <xf numFmtId="0" fontId="0" fillId="10" borderId="48" xfId="0" applyFill="1" applyBorder="1" applyAlignment="1" applyProtection="1">
      <alignment horizontal="center"/>
      <protection locked="0" hidden="1"/>
    </xf>
    <xf numFmtId="0" fontId="0" fillId="10" borderId="37" xfId="0" applyFill="1" applyBorder="1" applyAlignment="1" applyProtection="1">
      <alignment horizontal="center"/>
      <protection locked="0" hidden="1"/>
    </xf>
    <xf numFmtId="0" fontId="0" fillId="10" borderId="38" xfId="0" applyFill="1" applyBorder="1" applyAlignment="1" applyProtection="1">
      <alignment horizontal="center"/>
      <protection locked="0" hidden="1"/>
    </xf>
    <xf numFmtId="7" fontId="0" fillId="0" borderId="0" xfId="0" applyNumberFormat="1" applyBorder="1" applyAlignment="1" applyProtection="1">
      <alignment horizontal="center"/>
      <protection hidden="1"/>
    </xf>
    <xf numFmtId="8" fontId="16" fillId="0" borderId="16" xfId="0" applyNumberFormat="1" applyFont="1" applyBorder="1" applyAlignment="1" applyProtection="1">
      <alignment horizontal="center" vertical="center"/>
      <protection hidden="1"/>
    </xf>
    <xf numFmtId="7" fontId="16" fillId="0" borderId="28" xfId="0" applyNumberFormat="1" applyFont="1" applyBorder="1" applyAlignment="1" applyProtection="1">
      <alignment horizontal="center" vertical="center"/>
      <protection hidden="1"/>
    </xf>
    <xf numFmtId="7" fontId="16" fillId="0" borderId="47" xfId="0" applyNumberFormat="1" applyFont="1" applyBorder="1" applyAlignment="1" applyProtection="1">
      <alignment horizontal="center" vertical="center"/>
      <protection hidden="1"/>
    </xf>
    <xf numFmtId="7" fontId="16" fillId="0" borderId="7" xfId="0" applyNumberFormat="1" applyFont="1" applyBorder="1" applyAlignment="1" applyProtection="1">
      <alignment horizontal="center" vertical="center"/>
      <protection hidden="1"/>
    </xf>
    <xf numFmtId="7" fontId="16" fillId="0" borderId="29" xfId="0" applyNumberFormat="1" applyFont="1" applyBorder="1" applyAlignment="1" applyProtection="1">
      <alignment horizontal="center" vertical="center"/>
      <protection hidden="1"/>
    </xf>
    <xf numFmtId="7" fontId="16" fillId="0" borderId="3" xfId="0" applyNumberFormat="1" applyFont="1" applyBorder="1" applyAlignment="1" applyProtection="1">
      <alignment horizontal="center" vertical="center"/>
      <protection hidden="1"/>
    </xf>
    <xf numFmtId="7" fontId="16" fillId="0" borderId="16" xfId="0" applyNumberFormat="1" applyFont="1" applyBorder="1" applyAlignment="1" applyProtection="1">
      <alignment horizontal="center" vertical="center"/>
      <protection hidden="1"/>
    </xf>
    <xf numFmtId="164" fontId="16" fillId="0" borderId="28" xfId="0" applyNumberFormat="1" applyFont="1" applyBorder="1" applyAlignment="1" applyProtection="1">
      <alignment horizontal="center" vertical="center"/>
      <protection hidden="1"/>
    </xf>
    <xf numFmtId="164" fontId="16" fillId="0" borderId="47" xfId="0" applyNumberFormat="1" applyFont="1" applyBorder="1" applyAlignment="1" applyProtection="1">
      <alignment horizontal="center" vertical="center"/>
      <protection hidden="1"/>
    </xf>
    <xf numFmtId="164" fontId="16" fillId="0" borderId="7" xfId="0" applyNumberFormat="1" applyFont="1" applyBorder="1" applyAlignment="1" applyProtection="1">
      <alignment horizontal="center" vertical="center"/>
      <protection hidden="1"/>
    </xf>
    <xf numFmtId="164" fontId="16" fillId="0" borderId="29" xfId="0" applyNumberFormat="1" applyFont="1" applyBorder="1" applyAlignment="1" applyProtection="1">
      <alignment horizontal="center" vertical="center"/>
      <protection hidden="1"/>
    </xf>
    <xf numFmtId="164" fontId="16" fillId="0" borderId="3" xfId="0" applyNumberFormat="1" applyFont="1" applyBorder="1" applyAlignment="1" applyProtection="1">
      <alignment horizontal="center" vertical="center"/>
      <protection hidden="1"/>
    </xf>
    <xf numFmtId="8" fontId="16" fillId="0" borderId="0" xfId="0" applyNumberFormat="1" applyFont="1" applyBorder="1" applyAlignment="1" applyProtection="1">
      <alignment horizontal="center" vertical="center"/>
      <protection hidden="1"/>
    </xf>
    <xf numFmtId="7" fontId="1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10" borderId="48" xfId="0" applyFont="1" applyFill="1" applyBorder="1" applyAlignment="1" applyProtection="1">
      <alignment horizontal="left"/>
      <protection locked="0" hidden="1"/>
    </xf>
    <xf numFmtId="0" fontId="1" fillId="10" borderId="37" xfId="0" applyFont="1" applyFill="1" applyBorder="1" applyAlignment="1" applyProtection="1">
      <alignment horizontal="left"/>
      <protection locked="0" hidden="1"/>
    </xf>
    <xf numFmtId="0" fontId="1" fillId="10" borderId="38" xfId="0" applyFont="1" applyFill="1" applyBorder="1" applyAlignment="1" applyProtection="1">
      <alignment horizontal="left"/>
      <protection locked="0" hidden="1"/>
    </xf>
    <xf numFmtId="0" fontId="19" fillId="10" borderId="48" xfId="0" applyFont="1" applyFill="1" applyBorder="1" applyAlignment="1" applyProtection="1">
      <alignment horizontal="center"/>
      <protection locked="0" hidden="1"/>
    </xf>
    <xf numFmtId="0" fontId="19" fillId="10" borderId="37" xfId="0" applyFont="1" applyFill="1" applyBorder="1" applyAlignment="1" applyProtection="1">
      <alignment horizontal="center"/>
      <protection locked="0" hidden="1"/>
    </xf>
    <xf numFmtId="0" fontId="19" fillId="10" borderId="38" xfId="0" applyFont="1" applyFill="1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4" fillId="7" borderId="48" xfId="0" applyFont="1" applyFill="1" applyBorder="1" applyAlignment="1" applyProtection="1">
      <alignment horizontal="center"/>
      <protection hidden="1"/>
    </xf>
    <xf numFmtId="0" fontId="14" fillId="7" borderId="38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11" fillId="0" borderId="16" xfId="0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Fill="1" applyBorder="1" applyAlignment="1" applyProtection="1">
      <alignment horizontal="center" vertical="center" wrapText="1"/>
      <protection hidden="1"/>
    </xf>
    <xf numFmtId="164" fontId="30" fillId="0" borderId="24" xfId="0" applyNumberFormat="1" applyFont="1" applyFill="1" applyBorder="1" applyAlignment="1" applyProtection="1">
      <alignment horizontal="right" vertical="center"/>
      <protection hidden="1"/>
    </xf>
    <xf numFmtId="164" fontId="30" fillId="0" borderId="58" xfId="0" applyNumberFormat="1" applyFont="1" applyFill="1" applyBorder="1" applyAlignment="1" applyProtection="1">
      <alignment horizontal="right" vertical="center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0" borderId="55" xfId="0" applyFont="1" applyFill="1" applyBorder="1" applyAlignment="1" applyProtection="1">
      <alignment horizontal="center" vertical="center" wrapText="1"/>
      <protection hidden="1"/>
    </xf>
    <xf numFmtId="164" fontId="14" fillId="0" borderId="62" xfId="0" applyNumberFormat="1" applyFont="1" applyFill="1" applyBorder="1" applyAlignment="1" applyProtection="1">
      <alignment horizontal="center" vertical="center"/>
      <protection hidden="1"/>
    </xf>
    <xf numFmtId="164" fontId="14" fillId="0" borderId="66" xfId="0" applyNumberFormat="1" applyFont="1" applyFill="1" applyBorder="1" applyAlignment="1" applyProtection="1">
      <alignment horizontal="center" vertical="center"/>
      <protection hidden="1"/>
    </xf>
    <xf numFmtId="164" fontId="14" fillId="0" borderId="68" xfId="0" applyNumberFormat="1" applyFont="1" applyBorder="1" applyAlignment="1" applyProtection="1">
      <alignment horizontal="center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1" fillId="0" borderId="48" xfId="0" applyFont="1" applyBorder="1" applyAlignment="1" applyProtection="1">
      <alignment horizontal="center"/>
      <protection hidden="1"/>
    </xf>
    <xf numFmtId="0" fontId="11" fillId="0" borderId="37" xfId="0" applyFont="1" applyBorder="1" applyAlignment="1" applyProtection="1">
      <alignment horizontal="center"/>
      <protection hidden="1"/>
    </xf>
    <xf numFmtId="0" fontId="0" fillId="10" borderId="16" xfId="0" applyFont="1" applyFill="1" applyBorder="1" applyAlignment="1" applyProtection="1">
      <alignment horizontal="left" vertical="top" wrapText="1"/>
      <protection locked="0" hidden="1"/>
    </xf>
    <xf numFmtId="0" fontId="0" fillId="10" borderId="28" xfId="0" applyFont="1" applyFill="1" applyBorder="1" applyAlignment="1" applyProtection="1">
      <alignment horizontal="left" vertical="top" wrapText="1"/>
      <protection locked="0" hidden="1"/>
    </xf>
    <xf numFmtId="0" fontId="0" fillId="10" borderId="6" xfId="0" applyFont="1" applyFill="1" applyBorder="1" applyAlignment="1" applyProtection="1">
      <alignment horizontal="left" vertical="top" wrapText="1"/>
      <protection locked="0" hidden="1"/>
    </xf>
    <xf numFmtId="0" fontId="0" fillId="10" borderId="0" xfId="0" applyFont="1" applyFill="1" applyBorder="1" applyAlignment="1" applyProtection="1">
      <alignment horizontal="left" vertical="top" wrapText="1"/>
      <protection locked="0" hidden="1"/>
    </xf>
    <xf numFmtId="0" fontId="0" fillId="10" borderId="7" xfId="0" applyFont="1" applyFill="1" applyBorder="1" applyAlignment="1" applyProtection="1">
      <alignment horizontal="left" vertical="top" wrapText="1"/>
      <protection locked="0" hidden="1"/>
    </xf>
    <xf numFmtId="0" fontId="0" fillId="10" borderId="29" xfId="0" applyFont="1" applyFill="1" applyBorder="1" applyAlignment="1" applyProtection="1">
      <alignment horizontal="left" vertical="top" wrapText="1"/>
      <protection locked="0" hidden="1"/>
    </xf>
    <xf numFmtId="0" fontId="0" fillId="5" borderId="14" xfId="0" applyFill="1" applyBorder="1" applyAlignment="1" applyProtection="1">
      <alignment horizontal="center"/>
      <protection locked="0" hidden="1"/>
    </xf>
    <xf numFmtId="0" fontId="0" fillId="5" borderId="46" xfId="0" applyFill="1" applyBorder="1" applyAlignment="1" applyProtection="1">
      <alignment horizontal="center"/>
      <protection locked="0" hidden="1"/>
    </xf>
    <xf numFmtId="0" fontId="1" fillId="6" borderId="14" xfId="0" applyFont="1" applyFill="1" applyBorder="1" applyAlignment="1" applyProtection="1">
      <alignment horizontal="center"/>
      <protection locked="0" hidden="1"/>
    </xf>
    <xf numFmtId="0" fontId="1" fillId="6" borderId="39" xfId="0" applyFont="1" applyFill="1" applyBorder="1" applyAlignment="1" applyProtection="1">
      <alignment horizontal="center"/>
      <protection locked="0" hidden="1"/>
    </xf>
    <xf numFmtId="164" fontId="0" fillId="0" borderId="0" xfId="0" applyNumberFormat="1" applyAlignment="1" applyProtection="1">
      <alignment horizontal="center"/>
      <protection locked="0" hidden="1"/>
    </xf>
    <xf numFmtId="0" fontId="32" fillId="0" borderId="57" xfId="0" applyFont="1" applyBorder="1" applyAlignment="1" applyProtection="1">
      <alignment horizontal="center"/>
      <protection hidden="1"/>
    </xf>
    <xf numFmtId="0" fontId="32" fillId="0" borderId="29" xfId="0" applyFont="1" applyBorder="1" applyAlignment="1" applyProtection="1">
      <alignment horizontal="center"/>
      <protection hidden="1"/>
    </xf>
    <xf numFmtId="0" fontId="32" fillId="0" borderId="3" xfId="0" applyFont="1" applyBorder="1" applyAlignment="1" applyProtection="1">
      <alignment horizontal="center"/>
      <protection hidden="1"/>
    </xf>
    <xf numFmtId="0" fontId="33" fillId="0" borderId="16" xfId="0" applyFont="1" applyFill="1" applyBorder="1" applyAlignment="1" applyProtection="1">
      <alignment horizontal="left" wrapText="1"/>
      <protection hidden="1"/>
    </xf>
    <xf numFmtId="0" fontId="33" fillId="0" borderId="28" xfId="0" applyFont="1" applyFill="1" applyBorder="1" applyAlignment="1" applyProtection="1">
      <alignment horizontal="left" wrapText="1"/>
      <protection hidden="1"/>
    </xf>
    <xf numFmtId="0" fontId="33" fillId="0" borderId="69" xfId="0" applyFont="1" applyFill="1" applyBorder="1" applyAlignment="1" applyProtection="1">
      <alignment horizontal="left" wrapText="1"/>
      <protection hidden="1"/>
    </xf>
    <xf numFmtId="0" fontId="33" fillId="0" borderId="39" xfId="0" applyFont="1" applyFill="1" applyBorder="1" applyAlignment="1" applyProtection="1">
      <alignment horizontal="left" wrapText="1"/>
      <protection hidden="1"/>
    </xf>
    <xf numFmtId="0" fontId="3" fillId="0" borderId="70" xfId="0" applyFont="1" applyFill="1" applyBorder="1" applyAlignment="1" applyProtection="1">
      <alignment horizontal="left"/>
      <protection hidden="1"/>
    </xf>
    <xf numFmtId="0" fontId="3" fillId="0" borderId="50" xfId="0" applyFont="1" applyFill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0" fillId="4" borderId="8" xfId="0" applyFill="1" applyBorder="1" applyAlignment="1" applyProtection="1">
      <alignment horizontal="center"/>
      <protection locked="0" hidden="1"/>
    </xf>
    <xf numFmtId="0" fontId="0" fillId="4" borderId="11" xfId="0" applyFill="1" applyBorder="1" applyAlignment="1" applyProtection="1">
      <alignment horizontal="center"/>
      <protection locked="0" hidden="1"/>
    </xf>
    <xf numFmtId="164" fontId="9" fillId="0" borderId="0" xfId="4" applyNumberFormat="1" applyFont="1" applyFill="1" applyBorder="1" applyAlignment="1" applyProtection="1">
      <alignment horizontal="center"/>
      <protection locked="0" hidden="1"/>
    </xf>
    <xf numFmtId="0" fontId="0" fillId="2" borderId="8" xfId="0" applyFill="1" applyBorder="1" applyAlignment="1" applyProtection="1">
      <alignment horizontal="center"/>
      <protection locked="0" hidden="1"/>
    </xf>
    <xf numFmtId="0" fontId="0" fillId="2" borderId="11" xfId="0" applyFill="1" applyBorder="1" applyAlignment="1" applyProtection="1">
      <alignment horizontal="center"/>
      <protection locked="0" hidden="1"/>
    </xf>
    <xf numFmtId="0" fontId="0" fillId="10" borderId="16" xfId="0" applyFill="1" applyBorder="1" applyAlignment="1" applyProtection="1">
      <alignment horizontal="left" vertical="top" wrapText="1"/>
      <protection locked="0"/>
    </xf>
    <xf numFmtId="0" fontId="0" fillId="10" borderId="28" xfId="0" applyFill="1" applyBorder="1" applyAlignment="1" applyProtection="1">
      <alignment horizontal="left" vertical="top" wrapText="1"/>
      <protection locked="0"/>
    </xf>
    <xf numFmtId="0" fontId="0" fillId="10" borderId="47" xfId="0" applyFill="1" applyBorder="1" applyAlignment="1" applyProtection="1">
      <alignment horizontal="left" vertical="top" wrapText="1"/>
      <protection locked="0"/>
    </xf>
    <xf numFmtId="0" fontId="0" fillId="10" borderId="6" xfId="0" applyFill="1" applyBorder="1" applyAlignment="1" applyProtection="1">
      <alignment horizontal="left" vertical="top" wrapText="1"/>
      <protection locked="0"/>
    </xf>
    <xf numFmtId="0" fontId="0" fillId="10" borderId="0" xfId="0" applyFill="1" applyBorder="1" applyAlignment="1" applyProtection="1">
      <alignment horizontal="left" vertical="top" wrapText="1"/>
      <protection locked="0"/>
    </xf>
    <xf numFmtId="0" fontId="0" fillId="10" borderId="5" xfId="0" applyFill="1" applyBorder="1" applyAlignment="1" applyProtection="1">
      <alignment horizontal="left" vertical="top" wrapText="1"/>
      <protection locked="0"/>
    </xf>
    <xf numFmtId="0" fontId="0" fillId="10" borderId="7" xfId="0" applyFill="1" applyBorder="1" applyAlignment="1" applyProtection="1">
      <alignment horizontal="left" vertical="top" wrapText="1"/>
      <protection locked="0"/>
    </xf>
    <xf numFmtId="0" fontId="0" fillId="10" borderId="29" xfId="0" applyFill="1" applyBorder="1" applyAlignment="1" applyProtection="1">
      <alignment horizontal="left" vertical="top" wrapText="1"/>
      <protection locked="0"/>
    </xf>
    <xf numFmtId="0" fontId="0" fillId="10" borderId="3" xfId="0" applyFill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6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7">
    <cellStyle name="Currency 2" xfId="2" xr:uid="{00000000-0005-0000-0000-000000000000}"/>
    <cellStyle name="Currency 2 2" xfId="4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G$43" fmlaRange="$D$42:$D$49" sel="2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Link="$G$42" fmlaRange="$D$121:$D$124" noThreeD="1" sel="1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Drop" dropStyle="combo" dx="16" fmlaLink="$G$43" fmlaRange="$D$42:$D$49" sel="2" val="0"/>
</file>

<file path=xl/ctrlProps/ctrlProp46.xml><?xml version="1.0" encoding="utf-8"?>
<formControlPr xmlns="http://schemas.microsoft.com/office/spreadsheetml/2009/9/main" objectType="Drop" dropStyle="combo" dx="16" fmlaLink="$G$42" fmlaRange="$D$121:$D$124" noThreeD="1" sel="1" val="0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57151</xdr:colOff>
      <xdr:row>0</xdr:row>
      <xdr:rowOff>68580</xdr:rowOff>
    </xdr:from>
    <xdr:to>
      <xdr:col>34</xdr:col>
      <xdr:colOff>190500</xdr:colOff>
      <xdr:row>2</xdr:row>
      <xdr:rowOff>80324</xdr:rowOff>
    </xdr:to>
    <xdr:sp macro="" textlink="">
      <xdr:nvSpPr>
        <xdr:cNvPr id="24" name="Text Box 4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81251" y="68580"/>
          <a:ext cx="4657724" cy="573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1148" rIns="4572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2800" b="1" i="0" baseline="0">
              <a:effectLst/>
              <a:latin typeface="+mn-lt"/>
              <a:ea typeface="+mn-ea"/>
              <a:cs typeface="+mn-cs"/>
            </a:rPr>
            <a:t>VANPOOL RIDERSHIP </a:t>
          </a:r>
          <a:endParaRPr lang="en-US" sz="2800">
            <a:effectLst/>
          </a:endParaRPr>
        </a:p>
        <a:p>
          <a:pPr algn="ctr" rtl="0">
            <a:defRPr sz="1000"/>
          </a:pPr>
          <a:endParaRPr lang="en-US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68580</xdr:colOff>
      <xdr:row>3</xdr:row>
      <xdr:rowOff>139064</xdr:rowOff>
    </xdr:from>
    <xdr:to>
      <xdr:col>4</xdr:col>
      <xdr:colOff>161925</xdr:colOff>
      <xdr:row>4</xdr:row>
      <xdr:rowOff>152399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8580" y="643889"/>
          <a:ext cx="84582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32</xdr:col>
      <xdr:colOff>41910</xdr:colOff>
      <xdr:row>1</xdr:row>
      <xdr:rowOff>66675</xdr:rowOff>
    </xdr:from>
    <xdr:to>
      <xdr:col>37</xdr:col>
      <xdr:colOff>142835</xdr:colOff>
      <xdr:row>2</xdr:row>
      <xdr:rowOff>171450</xdr:rowOff>
    </xdr:to>
    <xdr:sp macro="" textlink="">
      <xdr:nvSpPr>
        <xdr:cNvPr id="26" name="Text Box 4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937885" y="219075"/>
          <a:ext cx="1215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ID Code:</a:t>
          </a:r>
        </a:p>
      </xdr:txBody>
    </xdr:sp>
    <xdr:clientData/>
  </xdr:twoCellAnchor>
  <xdr:twoCellAnchor>
    <xdr:from>
      <xdr:col>22</xdr:col>
      <xdr:colOff>9525</xdr:colOff>
      <xdr:row>3</xdr:row>
      <xdr:rowOff>184785</xdr:rowOff>
    </xdr:from>
    <xdr:to>
      <xdr:col>25</xdr:col>
      <xdr:colOff>180975</xdr:colOff>
      <xdr:row>4</xdr:row>
      <xdr:rowOff>161925</xdr:rowOff>
    </xdr:to>
    <xdr:sp macro="" textlink="">
      <xdr:nvSpPr>
        <xdr:cNvPr id="27" name="Text Box 4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714750" y="946785"/>
          <a:ext cx="828675" cy="177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Van Number:</a:t>
          </a:r>
        </a:p>
      </xdr:txBody>
    </xdr:sp>
    <xdr:clientData/>
  </xdr:twoCellAnchor>
  <xdr:twoCellAnchor>
    <xdr:from>
      <xdr:col>15</xdr:col>
      <xdr:colOff>9524</xdr:colOff>
      <xdr:row>3</xdr:row>
      <xdr:rowOff>175260</xdr:rowOff>
    </xdr:from>
    <xdr:to>
      <xdr:col>17</xdr:col>
      <xdr:colOff>95249</xdr:colOff>
      <xdr:row>5</xdr:row>
      <xdr:rowOff>40247</xdr:rowOff>
    </xdr:to>
    <xdr:sp macro="" textlink="">
      <xdr:nvSpPr>
        <xdr:cNvPr id="28" name="Text Box 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266949" y="937260"/>
          <a:ext cx="523875" cy="2745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10</xdr:col>
      <xdr:colOff>280035</xdr:colOff>
      <xdr:row>5</xdr:row>
      <xdr:rowOff>80010</xdr:rowOff>
    </xdr:from>
    <xdr:to>
      <xdr:col>16</xdr:col>
      <xdr:colOff>57150</xdr:colOff>
      <xdr:row>7</xdr:row>
      <xdr:rowOff>114619</xdr:rowOff>
    </xdr:to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632585" y="1232535"/>
          <a:ext cx="1148715" cy="396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Individual Rate:</a:t>
          </a:r>
        </a:p>
      </xdr:txBody>
    </xdr:sp>
    <xdr:clientData/>
  </xdr:twoCellAnchor>
  <xdr:twoCellAnchor>
    <xdr:from>
      <xdr:col>30</xdr:col>
      <xdr:colOff>30480</xdr:colOff>
      <xdr:row>28</xdr:row>
      <xdr:rowOff>26670</xdr:rowOff>
    </xdr:from>
    <xdr:to>
      <xdr:col>37</xdr:col>
      <xdr:colOff>106680</xdr:colOff>
      <xdr:row>29</xdr:row>
      <xdr:rowOff>133350</xdr:rowOff>
    </xdr:to>
    <xdr:sp macro="" textlink="">
      <xdr:nvSpPr>
        <xdr:cNvPr id="30" name="Text Box 5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55005" y="4970145"/>
          <a:ext cx="1409700" cy="268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Vanpool Mieage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(From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on Sales Report)</a:t>
          </a:r>
        </a:p>
      </xdr:txBody>
    </xdr:sp>
    <xdr:clientData/>
  </xdr:twoCellAnchor>
  <xdr:twoCellAnchor>
    <xdr:from>
      <xdr:col>37</xdr:col>
      <xdr:colOff>60960</xdr:colOff>
      <xdr:row>28</xdr:row>
      <xdr:rowOff>139065</xdr:rowOff>
    </xdr:from>
    <xdr:to>
      <xdr:col>40</xdr:col>
      <xdr:colOff>141504</xdr:colOff>
      <xdr:row>29</xdr:row>
      <xdr:rowOff>139065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118985" y="5082540"/>
          <a:ext cx="680619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Trips</a:t>
          </a:r>
        </a:p>
      </xdr:txBody>
    </xdr:sp>
    <xdr:clientData/>
  </xdr:twoCellAnchor>
  <xdr:twoCellAnchor>
    <xdr:from>
      <xdr:col>36</xdr:col>
      <xdr:colOff>68580</xdr:colOff>
      <xdr:row>28</xdr:row>
      <xdr:rowOff>41910</xdr:rowOff>
    </xdr:from>
    <xdr:to>
      <xdr:col>45</xdr:col>
      <xdr:colOff>22860</xdr:colOff>
      <xdr:row>29</xdr:row>
      <xdr:rowOff>272</xdr:rowOff>
    </xdr:to>
    <xdr:sp macro="" textlink="">
      <xdr:nvSpPr>
        <xdr:cNvPr id="36" name="Text Box 7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936105" y="4985385"/>
          <a:ext cx="1783080" cy="1202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FF0000"/>
              </a:solidFill>
              <a:latin typeface="Arial"/>
              <a:cs typeface="Arial"/>
            </a:rPr>
            <a:t>* Driver calculation for office use only</a:t>
          </a:r>
        </a:p>
      </xdr:txBody>
    </xdr:sp>
    <xdr:clientData/>
  </xdr:twoCellAnchor>
  <xdr:twoCellAnchor>
    <xdr:from>
      <xdr:col>1</xdr:col>
      <xdr:colOff>47625</xdr:colOff>
      <xdr:row>5</xdr:row>
      <xdr:rowOff>95251</xdr:rowOff>
    </xdr:from>
    <xdr:to>
      <xdr:col>10</xdr:col>
      <xdr:colOff>47625</xdr:colOff>
      <xdr:row>7</xdr:row>
      <xdr:rowOff>142875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57175" y="942976"/>
          <a:ext cx="1162050" cy="371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Group Rate:</a:t>
          </a:r>
        </a:p>
      </xdr:txBody>
    </xdr:sp>
    <xdr:clientData/>
  </xdr:twoCellAnchor>
  <xdr:twoCellAnchor>
    <xdr:from>
      <xdr:col>0</xdr:col>
      <xdr:colOff>19051</xdr:colOff>
      <xdr:row>28</xdr:row>
      <xdr:rowOff>19050</xdr:rowOff>
    </xdr:from>
    <xdr:to>
      <xdr:col>26</xdr:col>
      <xdr:colOff>104775</xdr:colOff>
      <xdr:row>32</xdr:row>
      <xdr:rowOff>38100</xdr:rowOff>
    </xdr:to>
    <xdr:sp macro="" textlink="">
      <xdr:nvSpPr>
        <xdr:cNvPr id="45" name="Text Box 6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051" y="5591175"/>
          <a:ext cx="4752974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Trip Key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DRIVERS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RIDERS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= Drove One-Way                                  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\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(back slash) = Rode One Way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DR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Round Trip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Rode Round Trip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HD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One-Way/Rode One-Way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Leave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152401</xdr:colOff>
      <xdr:row>0</xdr:row>
      <xdr:rowOff>161926</xdr:rowOff>
    </xdr:from>
    <xdr:to>
      <xdr:col>13</xdr:col>
      <xdr:colOff>85726</xdr:colOff>
      <xdr:row>2</xdr:row>
      <xdr:rowOff>171451</xdr:rowOff>
    </xdr:to>
    <xdr:pic>
      <xdr:nvPicPr>
        <xdr:cNvPr id="32" name="Picture 31" descr="P:\Logos - Kitsap Transit\Chevron Style Logos\KT Logo Chevron JPG - Color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61926"/>
          <a:ext cx="21336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47624</xdr:colOff>
      <xdr:row>3</xdr:row>
      <xdr:rowOff>184784</xdr:rowOff>
    </xdr:from>
    <xdr:to>
      <xdr:col>37</xdr:col>
      <xdr:colOff>180975</xdr:colOff>
      <xdr:row>4</xdr:row>
      <xdr:rowOff>180974</xdr:rowOff>
    </xdr:to>
    <xdr:sp macro="" textlink="">
      <xdr:nvSpPr>
        <xdr:cNvPr id="22" name="Text Box 4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810249" y="946784"/>
          <a:ext cx="1466851" cy="196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KT Vanpool Coordinator:</a:t>
          </a:r>
        </a:p>
      </xdr:txBody>
    </xdr:sp>
    <xdr:clientData/>
  </xdr:twoCellAnchor>
  <xdr:twoCellAnchor>
    <xdr:from>
      <xdr:col>37</xdr:col>
      <xdr:colOff>104775</xdr:colOff>
      <xdr:row>35</xdr:row>
      <xdr:rowOff>114300</xdr:rowOff>
    </xdr:from>
    <xdr:to>
      <xdr:col>44</xdr:col>
      <xdr:colOff>161925</xdr:colOff>
      <xdr:row>36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95250</xdr:colOff>
      <xdr:row>34</xdr:row>
      <xdr:rowOff>19050</xdr:rowOff>
    </xdr:from>
    <xdr:to>
      <xdr:col>44</xdr:col>
      <xdr:colOff>152400</xdr:colOff>
      <xdr:row>35</xdr:row>
      <xdr:rowOff>76200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191375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104775</xdr:colOff>
      <xdr:row>32</xdr:row>
      <xdr:rowOff>114300</xdr:rowOff>
    </xdr:from>
    <xdr:to>
      <xdr:col>44</xdr:col>
      <xdr:colOff>161925</xdr:colOff>
      <xdr:row>33</xdr:row>
      <xdr:rowOff>171450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200900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35</xdr:row>
      <xdr:rowOff>114300</xdr:rowOff>
    </xdr:from>
    <xdr:to>
      <xdr:col>37</xdr:col>
      <xdr:colOff>95250</xdr:colOff>
      <xdr:row>36</xdr:row>
      <xdr:rowOff>171450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610225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57150</xdr:colOff>
      <xdr:row>34</xdr:row>
      <xdr:rowOff>19050</xdr:rowOff>
    </xdr:from>
    <xdr:to>
      <xdr:col>37</xdr:col>
      <xdr:colOff>85725</xdr:colOff>
      <xdr:row>35</xdr:row>
      <xdr:rowOff>76200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5600700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32</xdr:row>
      <xdr:rowOff>114300</xdr:rowOff>
    </xdr:from>
    <xdr:to>
      <xdr:col>37</xdr:col>
      <xdr:colOff>95250</xdr:colOff>
      <xdr:row>33</xdr:row>
      <xdr:rowOff>171450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610225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35</xdr:row>
      <xdr:rowOff>114300</xdr:rowOff>
    </xdr:from>
    <xdr:to>
      <xdr:col>30</xdr:col>
      <xdr:colOff>57150</xdr:colOff>
      <xdr:row>36</xdr:row>
      <xdr:rowOff>171450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19550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34</xdr:row>
      <xdr:rowOff>19050</xdr:rowOff>
    </xdr:from>
    <xdr:to>
      <xdr:col>30</xdr:col>
      <xdr:colOff>47625</xdr:colOff>
      <xdr:row>35</xdr:row>
      <xdr:rowOff>76200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010025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32</xdr:row>
      <xdr:rowOff>114300</xdr:rowOff>
    </xdr:from>
    <xdr:to>
      <xdr:col>30</xdr:col>
      <xdr:colOff>57150</xdr:colOff>
      <xdr:row>33</xdr:row>
      <xdr:rowOff>171450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019550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35</xdr:row>
      <xdr:rowOff>114300</xdr:rowOff>
    </xdr:from>
    <xdr:to>
      <xdr:col>22</xdr:col>
      <xdr:colOff>200025</xdr:colOff>
      <xdr:row>36</xdr:row>
      <xdr:rowOff>171450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409825" y="70389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142875</xdr:colOff>
      <xdr:row>34</xdr:row>
      <xdr:rowOff>19050</xdr:rowOff>
    </xdr:from>
    <xdr:to>
      <xdr:col>22</xdr:col>
      <xdr:colOff>190500</xdr:colOff>
      <xdr:row>35</xdr:row>
      <xdr:rowOff>76200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400300" y="67532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32</xdr:row>
      <xdr:rowOff>114300</xdr:rowOff>
    </xdr:from>
    <xdr:to>
      <xdr:col>22</xdr:col>
      <xdr:colOff>200025</xdr:colOff>
      <xdr:row>33</xdr:row>
      <xdr:rowOff>171450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409825" y="64674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35</xdr:row>
      <xdr:rowOff>123825</xdr:rowOff>
    </xdr:from>
    <xdr:to>
      <xdr:col>15</xdr:col>
      <xdr:colOff>142875</xdr:colOff>
      <xdr:row>36</xdr:row>
      <xdr:rowOff>180975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819150" y="704850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15</xdr:col>
      <xdr:colOff>133350</xdr:colOff>
      <xdr:row>35</xdr:row>
      <xdr:rowOff>85725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809625" y="676275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32</xdr:row>
      <xdr:rowOff>123825</xdr:rowOff>
    </xdr:from>
    <xdr:to>
      <xdr:col>15</xdr:col>
      <xdr:colOff>142875</xdr:colOff>
      <xdr:row>33</xdr:row>
      <xdr:rowOff>180975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819150" y="6477000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33</xdr:row>
      <xdr:rowOff>76200</xdr:rowOff>
    </xdr:from>
    <xdr:to>
      <xdr:col>4</xdr:col>
      <xdr:colOff>0</xdr:colOff>
      <xdr:row>36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6619875"/>
          <a:ext cx="7810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/>
            <a:t>T.I.P.</a:t>
          </a:r>
        </a:p>
        <a:p>
          <a:pPr algn="ctr"/>
          <a:r>
            <a:rPr lang="en-US" sz="1050" b="1"/>
            <a:t>Signatures</a:t>
          </a:r>
        </a:p>
      </xdr:txBody>
    </xdr:sp>
    <xdr:clientData/>
  </xdr:twoCellAnchor>
  <xdr:twoCellAnchor>
    <xdr:from>
      <xdr:col>1</xdr:col>
      <xdr:colOff>43295</xdr:colOff>
      <xdr:row>10</xdr:row>
      <xdr:rowOff>76200</xdr:rowOff>
    </xdr:from>
    <xdr:to>
      <xdr:col>33</xdr:col>
      <xdr:colOff>138545</xdr:colOff>
      <xdr:row>11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2454" y="2189018"/>
          <a:ext cx="6295159" cy="22860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</a:t>
          </a:r>
          <a:r>
            <a:rPr lang="en-US" sz="1100" baseline="0"/>
            <a:t> the dropdown to indicate "Yes" or "No" if the member will be riding or not the next month</a:t>
          </a:r>
          <a:endParaRPr lang="en-US" sz="1100"/>
        </a:p>
      </xdr:txBody>
    </xdr:sp>
    <xdr:clientData/>
  </xdr:twoCellAnchor>
  <xdr:twoCellAnchor>
    <xdr:from>
      <xdr:col>10</xdr:col>
      <xdr:colOff>131618</xdr:colOff>
      <xdr:row>11</xdr:row>
      <xdr:rowOff>114300</xdr:rowOff>
    </xdr:from>
    <xdr:to>
      <xdr:col>10</xdr:col>
      <xdr:colOff>131618</xdr:colOff>
      <xdr:row>12</xdr:row>
      <xdr:rowOff>190500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82436" y="2426277"/>
          <a:ext cx="0" cy="2840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502920</xdr:colOff>
          <xdr:row>1</xdr:row>
          <xdr:rowOff>198120</xdr:rowOff>
        </xdr:from>
        <xdr:to>
          <xdr:col>4</xdr:col>
          <xdr:colOff>0</xdr:colOff>
          <xdr:row>2</xdr:row>
          <xdr:rowOff>198120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937260</xdr:colOff>
          <xdr:row>2</xdr:row>
          <xdr:rowOff>7620</xdr:rowOff>
        </xdr:from>
        <xdr:to>
          <xdr:col>1</xdr:col>
          <xdr:colOff>1760220</xdr:colOff>
          <xdr:row>2</xdr:row>
          <xdr:rowOff>198120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12</xdr:row>
          <xdr:rowOff>45720</xdr:rowOff>
        </xdr:from>
        <xdr:to>
          <xdr:col>0</xdr:col>
          <xdr:colOff>464820</xdr:colOff>
          <xdr:row>13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11</xdr:row>
          <xdr:rowOff>45720</xdr:rowOff>
        </xdr:from>
        <xdr:to>
          <xdr:col>0</xdr:col>
          <xdr:colOff>464820</xdr:colOff>
          <xdr:row>12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13</xdr:row>
          <xdr:rowOff>45720</xdr:rowOff>
        </xdr:from>
        <xdr:to>
          <xdr:col>0</xdr:col>
          <xdr:colOff>464820</xdr:colOff>
          <xdr:row>14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10</xdr:row>
          <xdr:rowOff>45720</xdr:rowOff>
        </xdr:from>
        <xdr:to>
          <xdr:col>0</xdr:col>
          <xdr:colOff>464820</xdr:colOff>
          <xdr:row>11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9</xdr:row>
          <xdr:rowOff>30480</xdr:rowOff>
        </xdr:from>
        <xdr:to>
          <xdr:col>1</xdr:col>
          <xdr:colOff>449580</xdr:colOff>
          <xdr:row>10</xdr:row>
          <xdr:rowOff>30480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12</xdr:row>
          <xdr:rowOff>45720</xdr:rowOff>
        </xdr:from>
        <xdr:to>
          <xdr:col>1</xdr:col>
          <xdr:colOff>449580</xdr:colOff>
          <xdr:row>13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11</xdr:row>
          <xdr:rowOff>45720</xdr:rowOff>
        </xdr:from>
        <xdr:to>
          <xdr:col>1</xdr:col>
          <xdr:colOff>449580</xdr:colOff>
          <xdr:row>12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13</xdr:row>
          <xdr:rowOff>45720</xdr:rowOff>
        </xdr:from>
        <xdr:to>
          <xdr:col>1</xdr:col>
          <xdr:colOff>449580</xdr:colOff>
          <xdr:row>14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10</xdr:row>
          <xdr:rowOff>45720</xdr:rowOff>
        </xdr:from>
        <xdr:to>
          <xdr:col>1</xdr:col>
          <xdr:colOff>449580</xdr:colOff>
          <xdr:row>11</xdr:row>
          <xdr:rowOff>30480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9</xdr:row>
          <xdr:rowOff>38100</xdr:rowOff>
        </xdr:from>
        <xdr:to>
          <xdr:col>0</xdr:col>
          <xdr:colOff>464820</xdr:colOff>
          <xdr:row>10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18</xdr:row>
          <xdr:rowOff>22860</xdr:rowOff>
        </xdr:from>
        <xdr:to>
          <xdr:col>0</xdr:col>
          <xdr:colOff>480060</xdr:colOff>
          <xdr:row>19</xdr:row>
          <xdr:rowOff>7620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17</xdr:row>
          <xdr:rowOff>22860</xdr:rowOff>
        </xdr:from>
        <xdr:to>
          <xdr:col>0</xdr:col>
          <xdr:colOff>480060</xdr:colOff>
          <xdr:row>18</xdr:row>
          <xdr:rowOff>7620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19</xdr:row>
          <xdr:rowOff>22860</xdr:rowOff>
        </xdr:from>
        <xdr:to>
          <xdr:col>0</xdr:col>
          <xdr:colOff>480060</xdr:colOff>
          <xdr:row>20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16</xdr:row>
          <xdr:rowOff>22860</xdr:rowOff>
        </xdr:from>
        <xdr:to>
          <xdr:col>0</xdr:col>
          <xdr:colOff>480060</xdr:colOff>
          <xdr:row>17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15</xdr:row>
          <xdr:rowOff>0</xdr:rowOff>
        </xdr:from>
        <xdr:to>
          <xdr:col>1</xdr:col>
          <xdr:colOff>457200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18</xdr:row>
          <xdr:rowOff>22860</xdr:rowOff>
        </xdr:from>
        <xdr:to>
          <xdr:col>1</xdr:col>
          <xdr:colOff>457200</xdr:colOff>
          <xdr:row>19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17</xdr:row>
          <xdr:rowOff>22860</xdr:rowOff>
        </xdr:from>
        <xdr:to>
          <xdr:col>1</xdr:col>
          <xdr:colOff>457200</xdr:colOff>
          <xdr:row>18</xdr:row>
          <xdr:rowOff>7620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19</xdr:row>
          <xdr:rowOff>22860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16</xdr:row>
          <xdr:rowOff>22860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15</xdr:row>
          <xdr:rowOff>7620</xdr:rowOff>
        </xdr:from>
        <xdr:to>
          <xdr:col>0</xdr:col>
          <xdr:colOff>480060</xdr:colOff>
          <xdr:row>16</xdr:row>
          <xdr:rowOff>7620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23</xdr:row>
          <xdr:rowOff>22860</xdr:rowOff>
        </xdr:from>
        <xdr:to>
          <xdr:col>0</xdr:col>
          <xdr:colOff>480060</xdr:colOff>
          <xdr:row>24</xdr:row>
          <xdr:rowOff>7620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22</xdr:row>
          <xdr:rowOff>22860</xdr:rowOff>
        </xdr:from>
        <xdr:to>
          <xdr:col>0</xdr:col>
          <xdr:colOff>480060</xdr:colOff>
          <xdr:row>23</xdr:row>
          <xdr:rowOff>7620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24</xdr:row>
          <xdr:rowOff>22860</xdr:rowOff>
        </xdr:from>
        <xdr:to>
          <xdr:col>0</xdr:col>
          <xdr:colOff>480060</xdr:colOff>
          <xdr:row>25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21</xdr:row>
          <xdr:rowOff>22860</xdr:rowOff>
        </xdr:from>
        <xdr:to>
          <xdr:col>0</xdr:col>
          <xdr:colOff>480060</xdr:colOff>
          <xdr:row>22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20</xdr:row>
          <xdr:rowOff>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23</xdr:row>
          <xdr:rowOff>22860</xdr:rowOff>
        </xdr:from>
        <xdr:to>
          <xdr:col>1</xdr:col>
          <xdr:colOff>457200</xdr:colOff>
          <xdr:row>24</xdr:row>
          <xdr:rowOff>7620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22</xdr:row>
          <xdr:rowOff>22860</xdr:rowOff>
        </xdr:from>
        <xdr:to>
          <xdr:col>1</xdr:col>
          <xdr:colOff>457200</xdr:colOff>
          <xdr:row>23</xdr:row>
          <xdr:rowOff>7620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24</xdr:row>
          <xdr:rowOff>22860</xdr:rowOff>
        </xdr:from>
        <xdr:to>
          <xdr:col>1</xdr:col>
          <xdr:colOff>457200</xdr:colOff>
          <xdr:row>25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21</xdr:row>
          <xdr:rowOff>22860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20</xdr:row>
          <xdr:rowOff>7620</xdr:rowOff>
        </xdr:from>
        <xdr:to>
          <xdr:col>0</xdr:col>
          <xdr:colOff>480060</xdr:colOff>
          <xdr:row>21</xdr:row>
          <xdr:rowOff>7620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28</xdr:row>
          <xdr:rowOff>38100</xdr:rowOff>
        </xdr:from>
        <xdr:to>
          <xdr:col>0</xdr:col>
          <xdr:colOff>480060</xdr:colOff>
          <xdr:row>29</xdr:row>
          <xdr:rowOff>30480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27</xdr:row>
          <xdr:rowOff>38100</xdr:rowOff>
        </xdr:from>
        <xdr:to>
          <xdr:col>0</xdr:col>
          <xdr:colOff>480060</xdr:colOff>
          <xdr:row>28</xdr:row>
          <xdr:rowOff>30480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29</xdr:row>
          <xdr:rowOff>38100</xdr:rowOff>
        </xdr:from>
        <xdr:to>
          <xdr:col>0</xdr:col>
          <xdr:colOff>480060</xdr:colOff>
          <xdr:row>30</xdr:row>
          <xdr:rowOff>22860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26</xdr:row>
          <xdr:rowOff>38100</xdr:rowOff>
        </xdr:from>
        <xdr:to>
          <xdr:col>0</xdr:col>
          <xdr:colOff>480060</xdr:colOff>
          <xdr:row>27</xdr:row>
          <xdr:rowOff>22860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25</xdr:row>
          <xdr:rowOff>22860</xdr:rowOff>
        </xdr:from>
        <xdr:to>
          <xdr:col>1</xdr:col>
          <xdr:colOff>457200</xdr:colOff>
          <xdr:row>26</xdr:row>
          <xdr:rowOff>22860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28</xdr:row>
          <xdr:rowOff>38100</xdr:rowOff>
        </xdr:from>
        <xdr:to>
          <xdr:col>1</xdr:col>
          <xdr:colOff>457200</xdr:colOff>
          <xdr:row>29</xdr:row>
          <xdr:rowOff>30480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27</xdr:row>
          <xdr:rowOff>38100</xdr:rowOff>
        </xdr:from>
        <xdr:to>
          <xdr:col>1</xdr:col>
          <xdr:colOff>457200</xdr:colOff>
          <xdr:row>28</xdr:row>
          <xdr:rowOff>30480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29</xdr:row>
          <xdr:rowOff>38100</xdr:rowOff>
        </xdr:from>
        <xdr:to>
          <xdr:col>1</xdr:col>
          <xdr:colOff>457200</xdr:colOff>
          <xdr:row>30</xdr:row>
          <xdr:rowOff>22860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26</xdr:row>
          <xdr:rowOff>38100</xdr:rowOff>
        </xdr:from>
        <xdr:to>
          <xdr:col>1</xdr:col>
          <xdr:colOff>457200</xdr:colOff>
          <xdr:row>27</xdr:row>
          <xdr:rowOff>22860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25</xdr:row>
          <xdr:rowOff>30480</xdr:rowOff>
        </xdr:from>
        <xdr:to>
          <xdr:col>0</xdr:col>
          <xdr:colOff>480060</xdr:colOff>
          <xdr:row>26</xdr:row>
          <xdr:rowOff>30480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14</xdr:row>
          <xdr:rowOff>0</xdr:rowOff>
        </xdr:from>
        <xdr:to>
          <xdr:col>0</xdr:col>
          <xdr:colOff>464820</xdr:colOff>
          <xdr:row>14</xdr:row>
          <xdr:rowOff>213360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14</xdr:row>
          <xdr:rowOff>0</xdr:rowOff>
        </xdr:from>
        <xdr:to>
          <xdr:col>1</xdr:col>
          <xdr:colOff>449580</xdr:colOff>
          <xdr:row>14</xdr:row>
          <xdr:rowOff>213360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57151</xdr:colOff>
      <xdr:row>0</xdr:row>
      <xdr:rowOff>68580</xdr:rowOff>
    </xdr:from>
    <xdr:to>
      <xdr:col>34</xdr:col>
      <xdr:colOff>190500</xdr:colOff>
      <xdr:row>2</xdr:row>
      <xdr:rowOff>80324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62226" y="68580"/>
          <a:ext cx="4295774" cy="573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41148" rIns="4572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2800" b="1" i="0" baseline="0">
              <a:effectLst/>
              <a:latin typeface="+mn-lt"/>
              <a:ea typeface="+mn-ea"/>
              <a:cs typeface="+mn-cs"/>
            </a:rPr>
            <a:t>VANPOOL RIDERSHIP </a:t>
          </a:r>
          <a:endParaRPr lang="en-US" sz="2800">
            <a:effectLst/>
          </a:endParaRPr>
        </a:p>
        <a:p>
          <a:pPr algn="ctr" rtl="0">
            <a:defRPr sz="1000"/>
          </a:pPr>
          <a:endParaRPr lang="en-US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68580</xdr:colOff>
      <xdr:row>3</xdr:row>
      <xdr:rowOff>139064</xdr:rowOff>
    </xdr:from>
    <xdr:to>
      <xdr:col>4</xdr:col>
      <xdr:colOff>161925</xdr:colOff>
      <xdr:row>4</xdr:row>
      <xdr:rowOff>152399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8580" y="901064"/>
          <a:ext cx="902970" cy="2038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32</xdr:col>
      <xdr:colOff>41910</xdr:colOff>
      <xdr:row>1</xdr:row>
      <xdr:rowOff>66675</xdr:rowOff>
    </xdr:from>
    <xdr:to>
      <xdr:col>37</xdr:col>
      <xdr:colOff>142835</xdr:colOff>
      <xdr:row>2</xdr:row>
      <xdr:rowOff>171450</xdr:rowOff>
    </xdr:to>
    <xdr:sp macro="" textlink="">
      <xdr:nvSpPr>
        <xdr:cNvPr id="4" name="Text Box 4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71260" y="323850"/>
          <a:ext cx="121535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ID Code:</a:t>
          </a:r>
        </a:p>
      </xdr:txBody>
    </xdr:sp>
    <xdr:clientData/>
  </xdr:twoCellAnchor>
  <xdr:twoCellAnchor>
    <xdr:from>
      <xdr:col>22</xdr:col>
      <xdr:colOff>9525</xdr:colOff>
      <xdr:row>3</xdr:row>
      <xdr:rowOff>184785</xdr:rowOff>
    </xdr:from>
    <xdr:to>
      <xdr:col>25</xdr:col>
      <xdr:colOff>180975</xdr:colOff>
      <xdr:row>4</xdr:row>
      <xdr:rowOff>161925</xdr:rowOff>
    </xdr:to>
    <xdr:sp macro="" textlink="">
      <xdr:nvSpPr>
        <xdr:cNvPr id="5" name="Text Box 4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048125" y="946785"/>
          <a:ext cx="828675" cy="167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Van Number:</a:t>
          </a:r>
        </a:p>
      </xdr:txBody>
    </xdr:sp>
    <xdr:clientData/>
  </xdr:twoCellAnchor>
  <xdr:twoCellAnchor>
    <xdr:from>
      <xdr:col>15</xdr:col>
      <xdr:colOff>9524</xdr:colOff>
      <xdr:row>3</xdr:row>
      <xdr:rowOff>175260</xdr:rowOff>
    </xdr:from>
    <xdr:to>
      <xdr:col>17</xdr:col>
      <xdr:colOff>95249</xdr:colOff>
      <xdr:row>5</xdr:row>
      <xdr:rowOff>40247</xdr:rowOff>
    </xdr:to>
    <xdr:sp macro="" textlink="">
      <xdr:nvSpPr>
        <xdr:cNvPr id="6" name="Text Box 4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514599" y="937260"/>
          <a:ext cx="523875" cy="2555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10</xdr:col>
      <xdr:colOff>280035</xdr:colOff>
      <xdr:row>5</xdr:row>
      <xdr:rowOff>80010</xdr:rowOff>
    </xdr:from>
    <xdr:to>
      <xdr:col>16</xdr:col>
      <xdr:colOff>57150</xdr:colOff>
      <xdr:row>7</xdr:row>
      <xdr:rowOff>114619</xdr:rowOff>
    </xdr:to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632585" y="1232535"/>
          <a:ext cx="1148715" cy="396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Individual Rate:</a:t>
          </a:r>
        </a:p>
      </xdr:txBody>
    </xdr:sp>
    <xdr:clientData/>
  </xdr:twoCellAnchor>
  <xdr:twoCellAnchor>
    <xdr:from>
      <xdr:col>30</xdr:col>
      <xdr:colOff>30480</xdr:colOff>
      <xdr:row>28</xdr:row>
      <xdr:rowOff>26670</xdr:rowOff>
    </xdr:from>
    <xdr:to>
      <xdr:col>37</xdr:col>
      <xdr:colOff>106680</xdr:colOff>
      <xdr:row>29</xdr:row>
      <xdr:rowOff>133350</xdr:rowOff>
    </xdr:to>
    <xdr:sp macro="" textlink="">
      <xdr:nvSpPr>
        <xdr:cNvPr id="8" name="Text Box 5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821680" y="5751195"/>
          <a:ext cx="1628775" cy="297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Vanpool Mieage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(From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on Sales Report)</a:t>
          </a:r>
        </a:p>
      </xdr:txBody>
    </xdr:sp>
    <xdr:clientData/>
  </xdr:twoCellAnchor>
  <xdr:twoCellAnchor>
    <xdr:from>
      <xdr:col>37</xdr:col>
      <xdr:colOff>60960</xdr:colOff>
      <xdr:row>28</xdr:row>
      <xdr:rowOff>139065</xdr:rowOff>
    </xdr:from>
    <xdr:to>
      <xdr:col>40</xdr:col>
      <xdr:colOff>141504</xdr:colOff>
      <xdr:row>29</xdr:row>
      <xdr:rowOff>139065</xdr:rowOff>
    </xdr:to>
    <xdr:sp macro="" textlink="">
      <xdr:nvSpPr>
        <xdr:cNvPr id="9" name="Text Box 5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404735" y="5863590"/>
          <a:ext cx="728244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Trips</a:t>
          </a:r>
        </a:p>
      </xdr:txBody>
    </xdr:sp>
    <xdr:clientData/>
  </xdr:twoCellAnchor>
  <xdr:twoCellAnchor>
    <xdr:from>
      <xdr:col>36</xdr:col>
      <xdr:colOff>68580</xdr:colOff>
      <xdr:row>28</xdr:row>
      <xdr:rowOff>41910</xdr:rowOff>
    </xdr:from>
    <xdr:to>
      <xdr:col>45</xdr:col>
      <xdr:colOff>22860</xdr:colOff>
      <xdr:row>29</xdr:row>
      <xdr:rowOff>272</xdr:rowOff>
    </xdr:to>
    <xdr:sp macro="" textlink="">
      <xdr:nvSpPr>
        <xdr:cNvPr id="10" name="Text Box 7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174230" y="5766435"/>
          <a:ext cx="1935480" cy="1488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800" b="0" i="1" u="none" strike="noStrike" baseline="0">
              <a:solidFill>
                <a:srgbClr val="FF0000"/>
              </a:solidFill>
              <a:latin typeface="Arial"/>
              <a:cs typeface="Arial"/>
            </a:rPr>
            <a:t>* Driver calculation for office use only</a:t>
          </a:r>
        </a:p>
      </xdr:txBody>
    </xdr:sp>
    <xdr:clientData/>
  </xdr:twoCellAnchor>
  <xdr:twoCellAnchor>
    <xdr:from>
      <xdr:col>1</xdr:col>
      <xdr:colOff>47625</xdr:colOff>
      <xdr:row>5</xdr:row>
      <xdr:rowOff>95251</xdr:rowOff>
    </xdr:from>
    <xdr:to>
      <xdr:col>10</xdr:col>
      <xdr:colOff>47625</xdr:colOff>
      <xdr:row>7</xdr:row>
      <xdr:rowOff>142875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47650" y="1247776"/>
          <a:ext cx="1152525" cy="4095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Group Rate:</a:t>
          </a:r>
        </a:p>
      </xdr:txBody>
    </xdr:sp>
    <xdr:clientData/>
  </xdr:twoCellAnchor>
  <xdr:twoCellAnchor>
    <xdr:from>
      <xdr:col>0</xdr:col>
      <xdr:colOff>19051</xdr:colOff>
      <xdr:row>28</xdr:row>
      <xdr:rowOff>19050</xdr:rowOff>
    </xdr:from>
    <xdr:to>
      <xdr:col>26</xdr:col>
      <xdr:colOff>104775</xdr:colOff>
      <xdr:row>32</xdr:row>
      <xdr:rowOff>38100</xdr:rowOff>
    </xdr:to>
    <xdr:sp macro="" textlink="">
      <xdr:nvSpPr>
        <xdr:cNvPr id="19" name="Text Box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9051" y="5743575"/>
          <a:ext cx="5000624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Trip Key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DRIVERS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</a:t>
          </a:r>
          <a:r>
            <a:rPr lang="en-U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RIDERS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= Drove One-Way                                  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\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(back slash) = Rode One Way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DR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Round Trip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Rode Round Trip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HD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Drove One-Way/Rode One-Way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= Leave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152401</xdr:colOff>
      <xdr:row>0</xdr:row>
      <xdr:rowOff>161926</xdr:rowOff>
    </xdr:from>
    <xdr:to>
      <xdr:col>13</xdr:col>
      <xdr:colOff>85726</xdr:colOff>
      <xdr:row>2</xdr:row>
      <xdr:rowOff>171451</xdr:rowOff>
    </xdr:to>
    <xdr:pic>
      <xdr:nvPicPr>
        <xdr:cNvPr id="20" name="Picture 19" descr="P:\Logos - Kitsap Transit\Chevron Style Logos\KT Logo Chevron JPG - Color.jp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61926"/>
          <a:ext cx="200025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47624</xdr:colOff>
      <xdr:row>3</xdr:row>
      <xdr:rowOff>184784</xdr:rowOff>
    </xdr:from>
    <xdr:to>
      <xdr:col>37</xdr:col>
      <xdr:colOff>180975</xdr:colOff>
      <xdr:row>4</xdr:row>
      <xdr:rowOff>180974</xdr:rowOff>
    </xdr:to>
    <xdr:sp macro="" textlink="">
      <xdr:nvSpPr>
        <xdr:cNvPr id="21" name="Text Box 4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057899" y="946784"/>
          <a:ext cx="1466851" cy="186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KT Vanpool Coordinator:</a:t>
          </a:r>
        </a:p>
      </xdr:txBody>
    </xdr:sp>
    <xdr:clientData/>
  </xdr:twoCellAnchor>
  <xdr:twoCellAnchor>
    <xdr:from>
      <xdr:col>37</xdr:col>
      <xdr:colOff>104775</xdr:colOff>
      <xdr:row>35</xdr:row>
      <xdr:rowOff>114300</xdr:rowOff>
    </xdr:from>
    <xdr:to>
      <xdr:col>44</xdr:col>
      <xdr:colOff>161925</xdr:colOff>
      <xdr:row>36</xdr:row>
      <xdr:rowOff>171450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448550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95250</xdr:colOff>
      <xdr:row>34</xdr:row>
      <xdr:rowOff>19050</xdr:rowOff>
    </xdr:from>
    <xdr:to>
      <xdr:col>44</xdr:col>
      <xdr:colOff>152400</xdr:colOff>
      <xdr:row>35</xdr:row>
      <xdr:rowOff>76200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7439025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104775</xdr:colOff>
      <xdr:row>32</xdr:row>
      <xdr:rowOff>114300</xdr:rowOff>
    </xdr:from>
    <xdr:to>
      <xdr:col>44</xdr:col>
      <xdr:colOff>161925</xdr:colOff>
      <xdr:row>33</xdr:row>
      <xdr:rowOff>171450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448550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35</xdr:row>
      <xdr:rowOff>114300</xdr:rowOff>
    </xdr:from>
    <xdr:to>
      <xdr:col>37</xdr:col>
      <xdr:colOff>95250</xdr:colOff>
      <xdr:row>36</xdr:row>
      <xdr:rowOff>171450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857875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57150</xdr:colOff>
      <xdr:row>34</xdr:row>
      <xdr:rowOff>19050</xdr:rowOff>
    </xdr:from>
    <xdr:to>
      <xdr:col>37</xdr:col>
      <xdr:colOff>85725</xdr:colOff>
      <xdr:row>35</xdr:row>
      <xdr:rowOff>76200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848350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66675</xdr:colOff>
      <xdr:row>32</xdr:row>
      <xdr:rowOff>114300</xdr:rowOff>
    </xdr:from>
    <xdr:to>
      <xdr:col>37</xdr:col>
      <xdr:colOff>95250</xdr:colOff>
      <xdr:row>33</xdr:row>
      <xdr:rowOff>171450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857875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35</xdr:row>
      <xdr:rowOff>114300</xdr:rowOff>
    </xdr:from>
    <xdr:to>
      <xdr:col>30</xdr:col>
      <xdr:colOff>57150</xdr:colOff>
      <xdr:row>36</xdr:row>
      <xdr:rowOff>171450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267200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34</xdr:row>
      <xdr:rowOff>19050</xdr:rowOff>
    </xdr:from>
    <xdr:to>
      <xdr:col>30</xdr:col>
      <xdr:colOff>47625</xdr:colOff>
      <xdr:row>35</xdr:row>
      <xdr:rowOff>76200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257675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9525</xdr:colOff>
      <xdr:row>32</xdr:row>
      <xdr:rowOff>114300</xdr:rowOff>
    </xdr:from>
    <xdr:to>
      <xdr:col>30</xdr:col>
      <xdr:colOff>57150</xdr:colOff>
      <xdr:row>33</xdr:row>
      <xdr:rowOff>171450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267200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35</xdr:row>
      <xdr:rowOff>114300</xdr:rowOff>
    </xdr:from>
    <xdr:to>
      <xdr:col>22</xdr:col>
      <xdr:colOff>200025</xdr:colOff>
      <xdr:row>36</xdr:row>
      <xdr:rowOff>171450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657475" y="71913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142875</xdr:colOff>
      <xdr:row>34</xdr:row>
      <xdr:rowOff>19050</xdr:rowOff>
    </xdr:from>
    <xdr:to>
      <xdr:col>22</xdr:col>
      <xdr:colOff>190500</xdr:colOff>
      <xdr:row>35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647950" y="690562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152400</xdr:colOff>
      <xdr:row>32</xdr:row>
      <xdr:rowOff>114300</xdr:rowOff>
    </xdr:from>
    <xdr:to>
      <xdr:col>22</xdr:col>
      <xdr:colOff>200025</xdr:colOff>
      <xdr:row>33</xdr:row>
      <xdr:rowOff>171450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657475" y="6619875"/>
          <a:ext cx="158115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35</xdr:row>
      <xdr:rowOff>123825</xdr:rowOff>
    </xdr:from>
    <xdr:to>
      <xdr:col>15</xdr:col>
      <xdr:colOff>142875</xdr:colOff>
      <xdr:row>36</xdr:row>
      <xdr:rowOff>180975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819150" y="720090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15</xdr:col>
      <xdr:colOff>133350</xdr:colOff>
      <xdr:row>35</xdr:row>
      <xdr:rowOff>85725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09625" y="691515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32</xdr:row>
      <xdr:rowOff>123825</xdr:rowOff>
    </xdr:from>
    <xdr:to>
      <xdr:col>15</xdr:col>
      <xdr:colOff>142875</xdr:colOff>
      <xdr:row>33</xdr:row>
      <xdr:rowOff>180975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819150" y="6629400"/>
          <a:ext cx="1828800" cy="247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33</xdr:row>
      <xdr:rowOff>76200</xdr:rowOff>
    </xdr:from>
    <xdr:to>
      <xdr:col>4</xdr:col>
      <xdr:colOff>0</xdr:colOff>
      <xdr:row>36</xdr:row>
      <xdr:rowOff>9525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28575" y="6772275"/>
          <a:ext cx="7810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/>
            <a:t>T.I.P.</a:t>
          </a:r>
        </a:p>
        <a:p>
          <a:pPr algn="ctr"/>
          <a:r>
            <a:rPr lang="en-US" sz="1050" b="1"/>
            <a:t>Signatures</a:t>
          </a:r>
        </a:p>
      </xdr:txBody>
    </xdr:sp>
    <xdr:clientData/>
  </xdr:twoCellAnchor>
  <xdr:twoCellAnchor>
    <xdr:from>
      <xdr:col>2</xdr:col>
      <xdr:colOff>76200</xdr:colOff>
      <xdr:row>10</xdr:row>
      <xdr:rowOff>76200</xdr:rowOff>
    </xdr:from>
    <xdr:to>
      <xdr:col>27</xdr:col>
      <xdr:colOff>28575</xdr:colOff>
      <xdr:row>11</xdr:row>
      <xdr:rowOff>114300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485775" y="2190750"/>
          <a:ext cx="4676775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</a:t>
          </a:r>
          <a:r>
            <a:rPr lang="en-US" sz="1100" baseline="0"/>
            <a:t> the dropdown to indicate if the member is riding the vanpool next month</a:t>
          </a:r>
          <a:endParaRPr lang="en-US" sz="1100"/>
        </a:p>
      </xdr:txBody>
    </xdr:sp>
    <xdr:clientData/>
  </xdr:twoCellAnchor>
  <xdr:twoCellAnchor>
    <xdr:from>
      <xdr:col>10</xdr:col>
      <xdr:colOff>114300</xdr:colOff>
      <xdr:row>11</xdr:row>
      <xdr:rowOff>114300</xdr:rowOff>
    </xdr:from>
    <xdr:to>
      <xdr:col>10</xdr:col>
      <xdr:colOff>114300</xdr:colOff>
      <xdr:row>12</xdr:row>
      <xdr:rowOff>190500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1466850" y="2428875"/>
          <a:ext cx="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502920</xdr:colOff>
          <xdr:row>1</xdr:row>
          <xdr:rowOff>198120</xdr:rowOff>
        </xdr:from>
        <xdr:to>
          <xdr:col>4</xdr:col>
          <xdr:colOff>0</xdr:colOff>
          <xdr:row>2</xdr:row>
          <xdr:rowOff>198120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937260</xdr:colOff>
          <xdr:row>2</xdr:row>
          <xdr:rowOff>7620</xdr:rowOff>
        </xdr:from>
        <xdr:to>
          <xdr:col>1</xdr:col>
          <xdr:colOff>1760220</xdr:colOff>
          <xdr:row>2</xdr:row>
          <xdr:rowOff>198120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12</xdr:row>
          <xdr:rowOff>45720</xdr:rowOff>
        </xdr:from>
        <xdr:to>
          <xdr:col>0</xdr:col>
          <xdr:colOff>464820</xdr:colOff>
          <xdr:row>13</xdr:row>
          <xdr:rowOff>38100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11</xdr:row>
          <xdr:rowOff>45720</xdr:rowOff>
        </xdr:from>
        <xdr:to>
          <xdr:col>0</xdr:col>
          <xdr:colOff>464820</xdr:colOff>
          <xdr:row>12</xdr:row>
          <xdr:rowOff>38100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13</xdr:row>
          <xdr:rowOff>45720</xdr:rowOff>
        </xdr:from>
        <xdr:to>
          <xdr:col>0</xdr:col>
          <xdr:colOff>464820</xdr:colOff>
          <xdr:row>14</xdr:row>
          <xdr:rowOff>30480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10</xdr:row>
          <xdr:rowOff>45720</xdr:rowOff>
        </xdr:from>
        <xdr:to>
          <xdr:col>0</xdr:col>
          <xdr:colOff>464820</xdr:colOff>
          <xdr:row>11</xdr:row>
          <xdr:rowOff>30480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9</xdr:row>
          <xdr:rowOff>30480</xdr:rowOff>
        </xdr:from>
        <xdr:to>
          <xdr:col>1</xdr:col>
          <xdr:colOff>449580</xdr:colOff>
          <xdr:row>10</xdr:row>
          <xdr:rowOff>30480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12</xdr:row>
          <xdr:rowOff>45720</xdr:rowOff>
        </xdr:from>
        <xdr:to>
          <xdr:col>1</xdr:col>
          <xdr:colOff>449580</xdr:colOff>
          <xdr:row>13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11</xdr:row>
          <xdr:rowOff>45720</xdr:rowOff>
        </xdr:from>
        <xdr:to>
          <xdr:col>1</xdr:col>
          <xdr:colOff>449580</xdr:colOff>
          <xdr:row>12</xdr:row>
          <xdr:rowOff>38100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13</xdr:row>
          <xdr:rowOff>45720</xdr:rowOff>
        </xdr:from>
        <xdr:to>
          <xdr:col>1</xdr:col>
          <xdr:colOff>449580</xdr:colOff>
          <xdr:row>14</xdr:row>
          <xdr:rowOff>30480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10</xdr:row>
          <xdr:rowOff>45720</xdr:rowOff>
        </xdr:from>
        <xdr:to>
          <xdr:col>1</xdr:col>
          <xdr:colOff>449580</xdr:colOff>
          <xdr:row>11</xdr:row>
          <xdr:rowOff>30480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9</xdr:row>
          <xdr:rowOff>38100</xdr:rowOff>
        </xdr:from>
        <xdr:to>
          <xdr:col>0</xdr:col>
          <xdr:colOff>464820</xdr:colOff>
          <xdr:row>10</xdr:row>
          <xdr:rowOff>38100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18</xdr:row>
          <xdr:rowOff>22860</xdr:rowOff>
        </xdr:from>
        <xdr:to>
          <xdr:col>0</xdr:col>
          <xdr:colOff>480060</xdr:colOff>
          <xdr:row>19</xdr:row>
          <xdr:rowOff>7620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17</xdr:row>
          <xdr:rowOff>22860</xdr:rowOff>
        </xdr:from>
        <xdr:to>
          <xdr:col>0</xdr:col>
          <xdr:colOff>480060</xdr:colOff>
          <xdr:row>18</xdr:row>
          <xdr:rowOff>7620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19</xdr:row>
          <xdr:rowOff>22860</xdr:rowOff>
        </xdr:from>
        <xdr:to>
          <xdr:col>0</xdr:col>
          <xdr:colOff>480060</xdr:colOff>
          <xdr:row>20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5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16</xdr:row>
          <xdr:rowOff>22860</xdr:rowOff>
        </xdr:from>
        <xdr:to>
          <xdr:col>0</xdr:col>
          <xdr:colOff>480060</xdr:colOff>
          <xdr:row>17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5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15</xdr:row>
          <xdr:rowOff>0</xdr:rowOff>
        </xdr:from>
        <xdr:to>
          <xdr:col>1</xdr:col>
          <xdr:colOff>457200</xdr:colOff>
          <xdr:row>16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18</xdr:row>
          <xdr:rowOff>22860</xdr:rowOff>
        </xdr:from>
        <xdr:to>
          <xdr:col>1</xdr:col>
          <xdr:colOff>457200</xdr:colOff>
          <xdr:row>19</xdr:row>
          <xdr:rowOff>7620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17</xdr:row>
          <xdr:rowOff>22860</xdr:rowOff>
        </xdr:from>
        <xdr:to>
          <xdr:col>1</xdr:col>
          <xdr:colOff>457200</xdr:colOff>
          <xdr:row>18</xdr:row>
          <xdr:rowOff>7620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19</xdr:row>
          <xdr:rowOff>22860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16</xdr:row>
          <xdr:rowOff>22860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15</xdr:row>
          <xdr:rowOff>7620</xdr:rowOff>
        </xdr:from>
        <xdr:to>
          <xdr:col>0</xdr:col>
          <xdr:colOff>480060</xdr:colOff>
          <xdr:row>16</xdr:row>
          <xdr:rowOff>7620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23</xdr:row>
          <xdr:rowOff>22860</xdr:rowOff>
        </xdr:from>
        <xdr:to>
          <xdr:col>0</xdr:col>
          <xdr:colOff>480060</xdr:colOff>
          <xdr:row>24</xdr:row>
          <xdr:rowOff>7620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22</xdr:row>
          <xdr:rowOff>22860</xdr:rowOff>
        </xdr:from>
        <xdr:to>
          <xdr:col>0</xdr:col>
          <xdr:colOff>480060</xdr:colOff>
          <xdr:row>23</xdr:row>
          <xdr:rowOff>7620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5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24</xdr:row>
          <xdr:rowOff>22860</xdr:rowOff>
        </xdr:from>
        <xdr:to>
          <xdr:col>0</xdr:col>
          <xdr:colOff>480060</xdr:colOff>
          <xdr:row>25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5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21</xdr:row>
          <xdr:rowOff>22860</xdr:rowOff>
        </xdr:from>
        <xdr:to>
          <xdr:col>0</xdr:col>
          <xdr:colOff>480060</xdr:colOff>
          <xdr:row>22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5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20</xdr:row>
          <xdr:rowOff>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5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23</xdr:row>
          <xdr:rowOff>22860</xdr:rowOff>
        </xdr:from>
        <xdr:to>
          <xdr:col>1</xdr:col>
          <xdr:colOff>457200</xdr:colOff>
          <xdr:row>24</xdr:row>
          <xdr:rowOff>7620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5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22</xdr:row>
          <xdr:rowOff>22860</xdr:rowOff>
        </xdr:from>
        <xdr:to>
          <xdr:col>1</xdr:col>
          <xdr:colOff>457200</xdr:colOff>
          <xdr:row>23</xdr:row>
          <xdr:rowOff>7620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5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24</xdr:row>
          <xdr:rowOff>22860</xdr:rowOff>
        </xdr:from>
        <xdr:to>
          <xdr:col>1</xdr:col>
          <xdr:colOff>457200</xdr:colOff>
          <xdr:row>25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5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21</xdr:row>
          <xdr:rowOff>22860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5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20</xdr:row>
          <xdr:rowOff>7620</xdr:rowOff>
        </xdr:from>
        <xdr:to>
          <xdr:col>0</xdr:col>
          <xdr:colOff>480060</xdr:colOff>
          <xdr:row>21</xdr:row>
          <xdr:rowOff>7620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5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28</xdr:row>
          <xdr:rowOff>38100</xdr:rowOff>
        </xdr:from>
        <xdr:to>
          <xdr:col>0</xdr:col>
          <xdr:colOff>480060</xdr:colOff>
          <xdr:row>29</xdr:row>
          <xdr:rowOff>30480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5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27</xdr:row>
          <xdr:rowOff>38100</xdr:rowOff>
        </xdr:from>
        <xdr:to>
          <xdr:col>0</xdr:col>
          <xdr:colOff>480060</xdr:colOff>
          <xdr:row>28</xdr:row>
          <xdr:rowOff>30480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5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29</xdr:row>
          <xdr:rowOff>38100</xdr:rowOff>
        </xdr:from>
        <xdr:to>
          <xdr:col>0</xdr:col>
          <xdr:colOff>480060</xdr:colOff>
          <xdr:row>30</xdr:row>
          <xdr:rowOff>22860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5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26</xdr:row>
          <xdr:rowOff>38100</xdr:rowOff>
        </xdr:from>
        <xdr:to>
          <xdr:col>0</xdr:col>
          <xdr:colOff>480060</xdr:colOff>
          <xdr:row>27</xdr:row>
          <xdr:rowOff>22860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5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25</xdr:row>
          <xdr:rowOff>22860</xdr:rowOff>
        </xdr:from>
        <xdr:to>
          <xdr:col>1</xdr:col>
          <xdr:colOff>457200</xdr:colOff>
          <xdr:row>26</xdr:row>
          <xdr:rowOff>22860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5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28</xdr:row>
          <xdr:rowOff>38100</xdr:rowOff>
        </xdr:from>
        <xdr:to>
          <xdr:col>1</xdr:col>
          <xdr:colOff>457200</xdr:colOff>
          <xdr:row>29</xdr:row>
          <xdr:rowOff>30480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5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27</xdr:row>
          <xdr:rowOff>38100</xdr:rowOff>
        </xdr:from>
        <xdr:to>
          <xdr:col>1</xdr:col>
          <xdr:colOff>457200</xdr:colOff>
          <xdr:row>28</xdr:row>
          <xdr:rowOff>30480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5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29</xdr:row>
          <xdr:rowOff>38100</xdr:rowOff>
        </xdr:from>
        <xdr:to>
          <xdr:col>1</xdr:col>
          <xdr:colOff>457200</xdr:colOff>
          <xdr:row>30</xdr:row>
          <xdr:rowOff>22860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5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26</xdr:row>
          <xdr:rowOff>38100</xdr:rowOff>
        </xdr:from>
        <xdr:to>
          <xdr:col>1</xdr:col>
          <xdr:colOff>457200</xdr:colOff>
          <xdr:row>27</xdr:row>
          <xdr:rowOff>22860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5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25</xdr:row>
          <xdr:rowOff>30480</xdr:rowOff>
        </xdr:from>
        <xdr:to>
          <xdr:col>0</xdr:col>
          <xdr:colOff>480060</xdr:colOff>
          <xdr:row>26</xdr:row>
          <xdr:rowOff>30480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5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14</xdr:row>
          <xdr:rowOff>0</xdr:rowOff>
        </xdr:from>
        <xdr:to>
          <xdr:col>0</xdr:col>
          <xdr:colOff>464820</xdr:colOff>
          <xdr:row>14</xdr:row>
          <xdr:rowOff>213360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5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14</xdr:row>
          <xdr:rowOff>0</xdr:rowOff>
        </xdr:from>
        <xdr:to>
          <xdr:col>1</xdr:col>
          <xdr:colOff>449580</xdr:colOff>
          <xdr:row>14</xdr:row>
          <xdr:rowOff>213360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5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T205"/>
  <sheetViews>
    <sheetView showGridLines="0" tabSelected="1" showRuler="0" showWhiteSpace="0" zoomScale="70" zoomScaleNormal="70" workbookViewId="0">
      <selection activeCell="A38" sqref="A38:XFD151"/>
    </sheetView>
  </sheetViews>
  <sheetFormatPr defaultColWidth="9.109375" defaultRowHeight="14.4" x14ac:dyDescent="0.3"/>
  <cols>
    <col min="1" max="1" width="3" style="11" customWidth="1"/>
    <col min="2" max="2" width="3.109375" style="11" customWidth="1"/>
    <col min="3" max="3" width="2.88671875" style="11" customWidth="1"/>
    <col min="4" max="4" width="3.109375" style="11" customWidth="1"/>
    <col min="5" max="6" width="2.6640625" style="11" customWidth="1"/>
    <col min="7" max="7" width="2" style="11" customWidth="1"/>
    <col min="8" max="8" width="0.6640625" style="11" customWidth="1"/>
    <col min="9" max="9" width="2.5546875" style="11" hidden="1" customWidth="1"/>
    <col min="10" max="10" width="2.33203125" style="11" hidden="1" customWidth="1"/>
    <col min="11" max="11" width="4.5546875" style="11" customWidth="1"/>
    <col min="12" max="12" width="5.33203125" style="11" customWidth="1"/>
    <col min="13" max="13" width="0.88671875" style="11" customWidth="1"/>
    <col min="14" max="19" width="3.33203125" style="11" customWidth="1"/>
    <col min="20" max="20" width="3.33203125" style="33" customWidth="1"/>
    <col min="21" max="36" width="3.33203125" style="11" customWidth="1"/>
    <col min="37" max="37" width="3.5546875" style="11" customWidth="1"/>
    <col min="38" max="38" width="3.33203125" style="11" customWidth="1"/>
    <col min="39" max="39" width="3.44140625" style="11" customWidth="1"/>
    <col min="40" max="40" width="3" style="11" customWidth="1"/>
    <col min="41" max="45" width="3.33203125" style="11" customWidth="1"/>
    <col min="46" max="16384" width="9.109375" style="11"/>
  </cols>
  <sheetData>
    <row r="1" spans="1:46" ht="20.25" customHeight="1" thickBot="1" x14ac:dyDescent="0.3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10"/>
    </row>
    <row r="2" spans="1:46" ht="24" customHeight="1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2"/>
      <c r="O2" s="22"/>
      <c r="P2" s="22"/>
      <c r="Q2" s="22"/>
      <c r="R2" s="22"/>
      <c r="S2" s="22"/>
      <c r="T2" s="14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15"/>
      <c r="AM2" s="413"/>
      <c r="AN2" s="414"/>
      <c r="AO2" s="414"/>
      <c r="AP2" s="414"/>
      <c r="AQ2" s="414"/>
      <c r="AR2" s="414"/>
      <c r="AS2" s="415"/>
    </row>
    <row r="3" spans="1:46" ht="15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416"/>
      <c r="AN3" s="417"/>
      <c r="AO3" s="417"/>
      <c r="AP3" s="417"/>
      <c r="AQ3" s="417"/>
      <c r="AR3" s="417"/>
      <c r="AS3" s="418"/>
    </row>
    <row r="4" spans="1:46" ht="15" thickBot="1" x14ac:dyDescent="0.3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9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10"/>
    </row>
    <row r="5" spans="1:46" ht="16.2" thickBot="1" x14ac:dyDescent="0.35">
      <c r="A5" s="12"/>
      <c r="B5" s="13"/>
      <c r="C5" s="13"/>
      <c r="D5" s="13"/>
      <c r="E5" s="13"/>
      <c r="F5" s="438"/>
      <c r="G5" s="439"/>
      <c r="H5" s="439"/>
      <c r="I5" s="439"/>
      <c r="J5" s="439"/>
      <c r="K5" s="439"/>
      <c r="L5" s="439"/>
      <c r="M5" s="439"/>
      <c r="N5" s="439"/>
      <c r="O5" s="440"/>
      <c r="P5" s="21"/>
      <c r="Q5" s="194"/>
      <c r="R5" s="194"/>
      <c r="S5" s="441" t="s">
        <v>156</v>
      </c>
      <c r="T5" s="442"/>
      <c r="U5" s="443"/>
      <c r="V5" s="194"/>
      <c r="W5" s="194"/>
      <c r="X5" s="194"/>
      <c r="Y5" s="194"/>
      <c r="Z5" s="194"/>
      <c r="AA5" s="419"/>
      <c r="AB5" s="420"/>
      <c r="AC5" s="420"/>
      <c r="AD5" s="421"/>
      <c r="AE5" s="194"/>
      <c r="AF5" s="21"/>
      <c r="AG5" s="21"/>
      <c r="AH5" s="21"/>
      <c r="AI5" s="21"/>
      <c r="AJ5" s="437"/>
      <c r="AK5" s="437"/>
      <c r="AL5" s="21"/>
      <c r="AM5" s="419"/>
      <c r="AN5" s="420"/>
      <c r="AO5" s="421"/>
      <c r="AP5" s="437"/>
      <c r="AQ5" s="437"/>
      <c r="AR5" s="437"/>
      <c r="AS5" s="444"/>
    </row>
    <row r="6" spans="1:46" x14ac:dyDescent="0.3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94"/>
      <c r="O6" s="194"/>
      <c r="P6" s="194"/>
      <c r="Q6" s="194"/>
      <c r="R6" s="194"/>
      <c r="S6" s="194"/>
      <c r="T6" s="1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422"/>
      <c r="AI6" s="422"/>
      <c r="AJ6" s="422"/>
      <c r="AK6" s="422"/>
      <c r="AL6" s="194"/>
      <c r="AM6" s="194"/>
      <c r="AN6" s="194"/>
      <c r="AO6" s="194"/>
      <c r="AP6" s="194"/>
      <c r="AQ6" s="194"/>
      <c r="AR6" s="194"/>
      <c r="AS6" s="20"/>
    </row>
    <row r="7" spans="1:46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94"/>
      <c r="O7" s="194"/>
      <c r="P7" s="194"/>
      <c r="Q7" s="194"/>
      <c r="R7" s="194"/>
      <c r="S7" s="194"/>
      <c r="T7" s="14"/>
      <c r="U7" s="194"/>
      <c r="V7" s="194"/>
      <c r="W7" s="410"/>
      <c r="X7" s="410"/>
      <c r="Y7" s="410"/>
      <c r="Z7" s="410"/>
      <c r="AA7" s="410"/>
      <c r="AB7" s="410"/>
      <c r="AC7" s="410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386"/>
      <c r="AT7" s="242"/>
    </row>
    <row r="8" spans="1:46" ht="15" thickBot="1" x14ac:dyDescent="0.3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94"/>
      <c r="O8" s="194"/>
      <c r="P8" s="194"/>
      <c r="Q8" s="194"/>
      <c r="R8" s="194"/>
      <c r="S8" s="194"/>
      <c r="T8" s="1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3"/>
      <c r="AI8" s="193"/>
      <c r="AJ8" s="193"/>
      <c r="AK8" s="193"/>
      <c r="AL8" s="194"/>
      <c r="AM8" s="194"/>
      <c r="AN8" s="194"/>
      <c r="AO8" s="194"/>
      <c r="AP8" s="194"/>
      <c r="AQ8" s="194"/>
      <c r="AR8" s="194"/>
      <c r="AS8" s="20"/>
    </row>
    <row r="9" spans="1:46" ht="15.6" x14ac:dyDescent="0.3">
      <c r="A9" s="12"/>
      <c r="B9" s="1"/>
      <c r="C9" s="423" t="e">
        <f>L9*COUNTIF(K14:K27,"yes")</f>
        <v>#N/A</v>
      </c>
      <c r="D9" s="424"/>
      <c r="E9" s="424"/>
      <c r="F9" s="424"/>
      <c r="G9" s="424"/>
      <c r="H9" s="425"/>
      <c r="I9" s="13"/>
      <c r="J9" s="13"/>
      <c r="K9" s="1"/>
      <c r="L9" s="429" t="e">
        <f>'Sales Report'!E49</f>
        <v>#N/A</v>
      </c>
      <c r="M9" s="430"/>
      <c r="N9" s="430"/>
      <c r="O9" s="430"/>
      <c r="P9" s="431"/>
      <c r="Q9" s="192"/>
      <c r="R9" s="192"/>
      <c r="S9" s="192"/>
      <c r="T9" s="435"/>
      <c r="U9" s="436"/>
      <c r="V9" s="436"/>
      <c r="W9" s="436"/>
      <c r="X9" s="436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23"/>
    </row>
    <row r="10" spans="1:46" ht="16.2" thickBot="1" x14ac:dyDescent="0.35">
      <c r="A10" s="12"/>
      <c r="B10" s="1"/>
      <c r="C10" s="426"/>
      <c r="D10" s="427"/>
      <c r="E10" s="427"/>
      <c r="F10" s="427"/>
      <c r="G10" s="427"/>
      <c r="H10" s="428"/>
      <c r="I10" s="13"/>
      <c r="J10" s="13"/>
      <c r="K10" s="1"/>
      <c r="L10" s="432"/>
      <c r="M10" s="433"/>
      <c r="N10" s="433"/>
      <c r="O10" s="433"/>
      <c r="P10" s="434"/>
      <c r="Q10" s="192"/>
      <c r="R10" s="192"/>
      <c r="S10" s="194"/>
      <c r="T10" s="436"/>
      <c r="U10" s="436"/>
      <c r="V10" s="436"/>
      <c r="W10" s="436"/>
      <c r="X10" s="436"/>
      <c r="Y10" s="194"/>
      <c r="Z10" s="194"/>
      <c r="AA10" s="194"/>
      <c r="AB10" s="194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23"/>
    </row>
    <row r="11" spans="1:46" ht="15.6" x14ac:dyDescent="0.3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94"/>
      <c r="O11" s="194"/>
      <c r="P11" s="192"/>
      <c r="Q11" s="192"/>
      <c r="R11" s="192"/>
      <c r="S11" s="194"/>
      <c r="T11" s="14"/>
      <c r="U11" s="24"/>
      <c r="V11" s="194"/>
      <c r="W11" s="194"/>
      <c r="X11" s="194"/>
      <c r="Y11" s="194"/>
      <c r="Z11" s="194"/>
      <c r="AA11" s="194"/>
      <c r="AB11" s="194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23"/>
    </row>
    <row r="12" spans="1:46" s="240" customFormat="1" ht="16.2" thickBot="1" x14ac:dyDescent="0.35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349"/>
      <c r="O12" s="349"/>
      <c r="P12" s="348"/>
      <c r="Q12" s="348"/>
      <c r="R12" s="348"/>
      <c r="S12" s="349"/>
      <c r="T12" s="243"/>
      <c r="U12" s="252"/>
      <c r="V12" s="349"/>
      <c r="W12" s="349"/>
      <c r="X12" s="349"/>
      <c r="Y12" s="349"/>
      <c r="Z12" s="349"/>
      <c r="AA12" s="349"/>
      <c r="AB12" s="349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251"/>
    </row>
    <row r="13" spans="1:46" ht="15" thickBot="1" x14ac:dyDescent="0.35">
      <c r="A13" s="411" t="s">
        <v>55</v>
      </c>
      <c r="B13" s="412"/>
      <c r="C13" s="412"/>
      <c r="D13" s="412"/>
      <c r="E13" s="412"/>
      <c r="F13" s="412"/>
      <c r="G13" s="412"/>
      <c r="H13" s="352"/>
      <c r="I13" s="343"/>
      <c r="J13" s="344"/>
      <c r="K13" s="250"/>
      <c r="L13" s="406" t="s">
        <v>56</v>
      </c>
      <c r="M13" s="406"/>
      <c r="N13" s="194">
        <v>1</v>
      </c>
      <c r="O13" s="194">
        <v>2</v>
      </c>
      <c r="P13" s="194">
        <v>3</v>
      </c>
      <c r="Q13" s="194">
        <v>4</v>
      </c>
      <c r="R13" s="194">
        <v>5</v>
      </c>
      <c r="S13" s="194">
        <v>6</v>
      </c>
      <c r="T13" s="14">
        <v>7</v>
      </c>
      <c r="U13" s="194">
        <v>8</v>
      </c>
      <c r="V13" s="194">
        <v>9</v>
      </c>
      <c r="W13" s="194">
        <v>10</v>
      </c>
      <c r="X13" s="194">
        <v>11</v>
      </c>
      <c r="Y13" s="194">
        <v>12</v>
      </c>
      <c r="Z13" s="194">
        <v>13</v>
      </c>
      <c r="AA13" s="194">
        <v>14</v>
      </c>
      <c r="AB13" s="194">
        <v>15</v>
      </c>
      <c r="AC13" s="194">
        <v>16</v>
      </c>
      <c r="AD13" s="194">
        <v>17</v>
      </c>
      <c r="AE13" s="194">
        <v>18</v>
      </c>
      <c r="AF13" s="194">
        <v>19</v>
      </c>
      <c r="AG13" s="194">
        <v>20</v>
      </c>
      <c r="AH13" s="194">
        <v>21</v>
      </c>
      <c r="AI13" s="194">
        <v>22</v>
      </c>
      <c r="AJ13" s="194">
        <v>23</v>
      </c>
      <c r="AK13" s="194">
        <v>24</v>
      </c>
      <c r="AL13" s="194">
        <v>25</v>
      </c>
      <c r="AM13" s="194">
        <v>26</v>
      </c>
      <c r="AN13" s="194">
        <v>27</v>
      </c>
      <c r="AO13" s="194">
        <v>28</v>
      </c>
      <c r="AP13" s="194">
        <v>29</v>
      </c>
      <c r="AQ13" s="194">
        <v>30</v>
      </c>
      <c r="AR13" s="194">
        <v>31</v>
      </c>
      <c r="AS13" s="25" t="s">
        <v>57</v>
      </c>
    </row>
    <row r="14" spans="1:46" ht="15" thickBot="1" x14ac:dyDescent="0.35">
      <c r="A14" s="26">
        <v>1</v>
      </c>
      <c r="B14" s="407"/>
      <c r="C14" s="408"/>
      <c r="D14" s="408"/>
      <c r="E14" s="408"/>
      <c r="F14" s="408"/>
      <c r="G14" s="408"/>
      <c r="H14" s="409"/>
      <c r="I14" s="408"/>
      <c r="J14" s="408"/>
      <c r="K14" s="350"/>
      <c r="L14" s="398">
        <f>SUM(C57:L57)</f>
        <v>0</v>
      </c>
      <c r="M14" s="399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2">
        <f t="shared" ref="AS14:AS27" si="0">(COUNTIF(N14:AR14,"DR")*2) + COUNTIF(N14:AR14,"D") + COUNTIF(N14:AR14,"HD")</f>
        <v>0</v>
      </c>
    </row>
    <row r="15" spans="1:46" ht="15" thickBot="1" x14ac:dyDescent="0.35">
      <c r="A15" s="27">
        <v>2</v>
      </c>
      <c r="B15" s="401"/>
      <c r="C15" s="402"/>
      <c r="D15" s="402"/>
      <c r="E15" s="402"/>
      <c r="F15" s="402"/>
      <c r="G15" s="402"/>
      <c r="H15" s="402"/>
      <c r="I15" s="402"/>
      <c r="J15" s="403"/>
      <c r="K15" s="351"/>
      <c r="L15" s="398">
        <f>SUM(C58:L58)</f>
        <v>0</v>
      </c>
      <c r="M15" s="399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2">
        <f t="shared" si="0"/>
        <v>0</v>
      </c>
    </row>
    <row r="16" spans="1:46" ht="15" thickBot="1" x14ac:dyDescent="0.35">
      <c r="A16" s="27">
        <v>3</v>
      </c>
      <c r="B16" s="401"/>
      <c r="C16" s="402"/>
      <c r="D16" s="402"/>
      <c r="E16" s="402"/>
      <c r="F16" s="402"/>
      <c r="G16" s="402"/>
      <c r="H16" s="402"/>
      <c r="I16" s="402"/>
      <c r="J16" s="403"/>
      <c r="K16" s="351"/>
      <c r="L16" s="398">
        <f>SUM(C59:L59)</f>
        <v>0</v>
      </c>
      <c r="M16" s="399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2">
        <f t="shared" si="0"/>
        <v>0</v>
      </c>
    </row>
    <row r="17" spans="1:45" ht="15" thickBot="1" x14ac:dyDescent="0.35">
      <c r="A17" s="27">
        <v>4</v>
      </c>
      <c r="B17" s="401"/>
      <c r="C17" s="402"/>
      <c r="D17" s="402"/>
      <c r="E17" s="402"/>
      <c r="F17" s="402"/>
      <c r="G17" s="402"/>
      <c r="H17" s="402"/>
      <c r="I17" s="402"/>
      <c r="J17" s="403"/>
      <c r="K17" s="351"/>
      <c r="L17" s="398">
        <f t="shared" ref="L17:L27" si="1">SUM(C60:L60)</f>
        <v>0</v>
      </c>
      <c r="M17" s="399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2">
        <f t="shared" si="0"/>
        <v>0</v>
      </c>
    </row>
    <row r="18" spans="1:45" ht="15" thickBot="1" x14ac:dyDescent="0.35">
      <c r="A18" s="27">
        <v>5</v>
      </c>
      <c r="B18" s="401"/>
      <c r="C18" s="402"/>
      <c r="D18" s="402"/>
      <c r="E18" s="402"/>
      <c r="F18" s="402"/>
      <c r="G18" s="402"/>
      <c r="H18" s="402"/>
      <c r="I18" s="402"/>
      <c r="J18" s="403"/>
      <c r="K18" s="351"/>
      <c r="L18" s="398">
        <f t="shared" si="1"/>
        <v>0</v>
      </c>
      <c r="M18" s="399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2">
        <f t="shared" si="0"/>
        <v>0</v>
      </c>
    </row>
    <row r="19" spans="1:45" ht="15" thickBot="1" x14ac:dyDescent="0.35">
      <c r="A19" s="27">
        <v>6</v>
      </c>
      <c r="B19" s="401"/>
      <c r="C19" s="402"/>
      <c r="D19" s="402"/>
      <c r="E19" s="402"/>
      <c r="F19" s="402"/>
      <c r="G19" s="402"/>
      <c r="H19" s="402"/>
      <c r="I19" s="402"/>
      <c r="J19" s="403"/>
      <c r="K19" s="351"/>
      <c r="L19" s="398">
        <f t="shared" si="1"/>
        <v>0</v>
      </c>
      <c r="M19" s="399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2">
        <f t="shared" si="0"/>
        <v>0</v>
      </c>
    </row>
    <row r="20" spans="1:45" ht="15" thickBot="1" x14ac:dyDescent="0.35">
      <c r="A20" s="27">
        <v>7</v>
      </c>
      <c r="B20" s="401"/>
      <c r="C20" s="402"/>
      <c r="D20" s="402"/>
      <c r="E20" s="402"/>
      <c r="F20" s="402"/>
      <c r="G20" s="402"/>
      <c r="H20" s="402"/>
      <c r="I20" s="402"/>
      <c r="J20" s="403"/>
      <c r="K20" s="351"/>
      <c r="L20" s="398">
        <f t="shared" si="1"/>
        <v>0</v>
      </c>
      <c r="M20" s="399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85"/>
      <c r="AQ20" s="331"/>
      <c r="AR20" s="331"/>
      <c r="AS20" s="2">
        <f t="shared" si="0"/>
        <v>0</v>
      </c>
    </row>
    <row r="21" spans="1:45" ht="15" thickBot="1" x14ac:dyDescent="0.35">
      <c r="A21" s="27">
        <v>8</v>
      </c>
      <c r="B21" s="401"/>
      <c r="C21" s="402"/>
      <c r="D21" s="402"/>
      <c r="E21" s="402"/>
      <c r="F21" s="402"/>
      <c r="G21" s="402"/>
      <c r="H21" s="402"/>
      <c r="I21" s="402"/>
      <c r="J21" s="403"/>
      <c r="K21" s="351"/>
      <c r="L21" s="398">
        <f t="shared" si="1"/>
        <v>0</v>
      </c>
      <c r="M21" s="399"/>
      <c r="N21" s="332"/>
      <c r="O21" s="33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202"/>
      <c r="AQ21" s="332"/>
      <c r="AR21" s="332"/>
      <c r="AS21" s="2">
        <f t="shared" si="0"/>
        <v>0</v>
      </c>
    </row>
    <row r="22" spans="1:45" ht="15" thickBot="1" x14ac:dyDescent="0.35">
      <c r="A22" s="27">
        <v>9</v>
      </c>
      <c r="B22" s="401"/>
      <c r="C22" s="402"/>
      <c r="D22" s="402"/>
      <c r="E22" s="402"/>
      <c r="F22" s="402"/>
      <c r="G22" s="402"/>
      <c r="H22" s="402"/>
      <c r="I22" s="402"/>
      <c r="J22" s="403"/>
      <c r="K22" s="351"/>
      <c r="L22" s="398">
        <f t="shared" si="1"/>
        <v>0</v>
      </c>
      <c r="M22" s="399"/>
      <c r="N22" s="332"/>
      <c r="O22" s="332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2"/>
      <c r="AQ22" s="332"/>
      <c r="AR22" s="332"/>
      <c r="AS22" s="2">
        <f t="shared" si="0"/>
        <v>0</v>
      </c>
    </row>
    <row r="23" spans="1:45" ht="15" thickBot="1" x14ac:dyDescent="0.35">
      <c r="A23" s="27">
        <v>10</v>
      </c>
      <c r="B23" s="404"/>
      <c r="C23" s="405"/>
      <c r="D23" s="405"/>
      <c r="E23" s="405"/>
      <c r="F23" s="405"/>
      <c r="G23" s="405"/>
      <c r="H23" s="405"/>
      <c r="I23" s="405"/>
      <c r="J23" s="405"/>
      <c r="K23" s="351"/>
      <c r="L23" s="398">
        <f t="shared" si="1"/>
        <v>0</v>
      </c>
      <c r="M23" s="399"/>
      <c r="N23" s="332"/>
      <c r="O23" s="33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2"/>
      <c r="AQ23" s="332"/>
      <c r="AR23" s="332"/>
      <c r="AS23" s="2">
        <f t="shared" si="0"/>
        <v>0</v>
      </c>
    </row>
    <row r="24" spans="1:45" ht="15" thickBot="1" x14ac:dyDescent="0.35">
      <c r="A24" s="27">
        <v>11</v>
      </c>
      <c r="B24" s="405"/>
      <c r="C24" s="405"/>
      <c r="D24" s="405"/>
      <c r="E24" s="405"/>
      <c r="F24" s="405"/>
      <c r="G24" s="405"/>
      <c r="H24" s="405"/>
      <c r="I24" s="405"/>
      <c r="J24" s="405"/>
      <c r="K24" s="351"/>
      <c r="L24" s="398">
        <f t="shared" si="1"/>
        <v>0</v>
      </c>
      <c r="M24" s="399"/>
      <c r="N24" s="332"/>
      <c r="O24" s="332"/>
      <c r="P24" s="331"/>
      <c r="Q24" s="331"/>
      <c r="R24" s="333"/>
      <c r="S24" s="333"/>
      <c r="T24" s="333"/>
      <c r="U24" s="331"/>
      <c r="V24" s="331"/>
      <c r="W24" s="331"/>
      <c r="X24" s="331"/>
      <c r="Y24" s="331"/>
      <c r="Z24" s="333"/>
      <c r="AA24" s="333"/>
      <c r="AB24" s="331"/>
      <c r="AC24" s="331"/>
      <c r="AD24" s="331"/>
      <c r="AE24" s="331"/>
      <c r="AF24" s="333"/>
      <c r="AG24" s="333"/>
      <c r="AH24" s="331"/>
      <c r="AI24" s="331"/>
      <c r="AJ24" s="331"/>
      <c r="AK24" s="331"/>
      <c r="AL24" s="331"/>
      <c r="AM24" s="331"/>
      <c r="AN24" s="333"/>
      <c r="AO24" s="331"/>
      <c r="AP24" s="332"/>
      <c r="AQ24" s="332"/>
      <c r="AR24" s="332"/>
      <c r="AS24" s="2">
        <f t="shared" si="0"/>
        <v>0</v>
      </c>
    </row>
    <row r="25" spans="1:45" ht="15" thickBot="1" x14ac:dyDescent="0.35">
      <c r="A25" s="27">
        <v>12</v>
      </c>
      <c r="B25" s="395"/>
      <c r="C25" s="396"/>
      <c r="D25" s="396"/>
      <c r="E25" s="396"/>
      <c r="F25" s="396"/>
      <c r="G25" s="396"/>
      <c r="H25" s="396"/>
      <c r="I25" s="396"/>
      <c r="J25" s="397"/>
      <c r="K25" s="351"/>
      <c r="L25" s="398">
        <f t="shared" si="1"/>
        <v>0</v>
      </c>
      <c r="M25" s="399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2">
        <f t="shared" si="0"/>
        <v>0</v>
      </c>
    </row>
    <row r="26" spans="1:45" ht="15" thickBot="1" x14ac:dyDescent="0.35">
      <c r="A26" s="27">
        <v>13</v>
      </c>
      <c r="B26" s="395"/>
      <c r="C26" s="396"/>
      <c r="D26" s="396"/>
      <c r="E26" s="396"/>
      <c r="F26" s="396"/>
      <c r="G26" s="396"/>
      <c r="H26" s="396"/>
      <c r="I26" s="396"/>
      <c r="J26" s="397"/>
      <c r="K26" s="351"/>
      <c r="L26" s="398">
        <f t="shared" si="1"/>
        <v>0</v>
      </c>
      <c r="M26" s="399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2">
        <f t="shared" si="0"/>
        <v>0</v>
      </c>
    </row>
    <row r="27" spans="1:45" ht="15" thickBot="1" x14ac:dyDescent="0.35">
      <c r="A27" s="27">
        <v>14</v>
      </c>
      <c r="B27" s="395"/>
      <c r="C27" s="396"/>
      <c r="D27" s="396"/>
      <c r="E27" s="396"/>
      <c r="F27" s="396"/>
      <c r="G27" s="396"/>
      <c r="H27" s="396"/>
      <c r="I27" s="396"/>
      <c r="J27" s="397"/>
      <c r="K27" s="351"/>
      <c r="L27" s="398">
        <f t="shared" si="1"/>
        <v>0</v>
      </c>
      <c r="M27" s="399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2">
        <f t="shared" si="0"/>
        <v>0</v>
      </c>
    </row>
    <row r="28" spans="1:45" ht="15" thickBot="1" x14ac:dyDescent="0.35">
      <c r="A28" s="12"/>
      <c r="B28" s="400" t="s">
        <v>58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">
        <f t="shared" ref="N28:AR28" si="2">COUNTIFS(N14:N27,"DR")+COUNTIFS(N14:N27,"D")+COUNTIFS(N14:N27,"HD")+COUNTIFS(N14:N27,"X")+COUNTIFS(N14:N27,"\")</f>
        <v>0</v>
      </c>
      <c r="O28" s="4">
        <f t="shared" si="2"/>
        <v>0</v>
      </c>
      <c r="P28" s="4">
        <f t="shared" si="2"/>
        <v>0</v>
      </c>
      <c r="Q28" s="4">
        <f t="shared" si="2"/>
        <v>0</v>
      </c>
      <c r="R28" s="4">
        <f t="shared" si="2"/>
        <v>0</v>
      </c>
      <c r="S28" s="4">
        <f t="shared" si="2"/>
        <v>0</v>
      </c>
      <c r="T28" s="5">
        <f t="shared" si="2"/>
        <v>0</v>
      </c>
      <c r="U28" s="4">
        <f t="shared" si="2"/>
        <v>0</v>
      </c>
      <c r="V28" s="4">
        <f t="shared" si="2"/>
        <v>0</v>
      </c>
      <c r="W28" s="4">
        <f t="shared" si="2"/>
        <v>0</v>
      </c>
      <c r="X28" s="4">
        <f t="shared" si="2"/>
        <v>0</v>
      </c>
      <c r="Y28" s="4">
        <f t="shared" si="2"/>
        <v>0</v>
      </c>
      <c r="Z28" s="4">
        <f t="shared" si="2"/>
        <v>0</v>
      </c>
      <c r="AA28" s="4">
        <f t="shared" si="2"/>
        <v>0</v>
      </c>
      <c r="AB28" s="4">
        <f t="shared" si="2"/>
        <v>0</v>
      </c>
      <c r="AC28" s="4">
        <f t="shared" si="2"/>
        <v>0</v>
      </c>
      <c r="AD28" s="4">
        <f t="shared" si="2"/>
        <v>0</v>
      </c>
      <c r="AE28" s="4">
        <f t="shared" si="2"/>
        <v>0</v>
      </c>
      <c r="AF28" s="4">
        <f t="shared" si="2"/>
        <v>0</v>
      </c>
      <c r="AG28" s="4">
        <f t="shared" si="2"/>
        <v>0</v>
      </c>
      <c r="AH28" s="4">
        <f>COUNTIFS(AH14:AH27,"DR")+COUNTIFS(AH14:AH27,"D")+COUNTIFS(AH14:AH27,"HD")+COUNTIFS(AH14:AH27,"X")+COUNTIFS(AH14:AH27,"\")</f>
        <v>0</v>
      </c>
      <c r="AI28" s="4">
        <f t="shared" si="2"/>
        <v>0</v>
      </c>
      <c r="AJ28" s="4">
        <f t="shared" si="2"/>
        <v>0</v>
      </c>
      <c r="AK28" s="4">
        <f t="shared" si="2"/>
        <v>0</v>
      </c>
      <c r="AL28" s="4">
        <f t="shared" si="2"/>
        <v>0</v>
      </c>
      <c r="AM28" s="4">
        <f t="shared" si="2"/>
        <v>0</v>
      </c>
      <c r="AN28" s="4">
        <f t="shared" si="2"/>
        <v>0</v>
      </c>
      <c r="AO28" s="4">
        <f t="shared" si="2"/>
        <v>0</v>
      </c>
      <c r="AP28" s="4">
        <f t="shared" si="2"/>
        <v>0</v>
      </c>
      <c r="AQ28" s="4">
        <f t="shared" si="2"/>
        <v>0</v>
      </c>
      <c r="AR28" s="4">
        <f t="shared" si="2"/>
        <v>0</v>
      </c>
      <c r="AS28" s="3">
        <f>COUNTIF(N28:AR28,"&gt;"&amp;0)</f>
        <v>0</v>
      </c>
    </row>
    <row r="29" spans="1:45" x14ac:dyDescent="0.3">
      <c r="A29" s="6"/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9"/>
      <c r="M29" s="9"/>
      <c r="N29" s="194"/>
      <c r="O29" s="194"/>
      <c r="P29" s="194"/>
      <c r="Q29" s="194"/>
      <c r="R29" s="194"/>
      <c r="S29" s="194"/>
      <c r="T29" s="1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30"/>
    </row>
    <row r="30" spans="1:45" ht="15" thickBot="1" x14ac:dyDescent="0.35">
      <c r="A30" s="12"/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14"/>
      <c r="M30" s="14"/>
      <c r="N30" s="194"/>
      <c r="O30" s="194"/>
      <c r="P30" s="194"/>
      <c r="Q30" s="194"/>
      <c r="R30" s="194"/>
      <c r="S30" s="194"/>
      <c r="T30" s="1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30"/>
    </row>
    <row r="31" spans="1:45" x14ac:dyDescent="0.3">
      <c r="A31" s="12"/>
      <c r="B31" s="31"/>
      <c r="C31" s="31"/>
      <c r="D31" s="31"/>
      <c r="E31" s="31"/>
      <c r="F31" s="31"/>
      <c r="G31" s="31"/>
      <c r="H31" s="31"/>
      <c r="I31" s="31"/>
      <c r="J31" s="31"/>
      <c r="K31" s="32"/>
      <c r="L31" s="14"/>
      <c r="M31" s="14"/>
      <c r="N31" s="194"/>
      <c r="O31" s="194"/>
      <c r="P31" s="194"/>
      <c r="Q31" s="194"/>
      <c r="R31" s="194"/>
      <c r="S31" s="194"/>
      <c r="T31" s="1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389">
        <v>0</v>
      </c>
      <c r="AH31" s="390"/>
      <c r="AI31" s="390"/>
      <c r="AJ31" s="391"/>
      <c r="AK31" s="194"/>
      <c r="AL31" s="389">
        <f>SUM(L14:M27)</f>
        <v>0</v>
      </c>
      <c r="AM31" s="390"/>
      <c r="AN31" s="390"/>
      <c r="AO31" s="391"/>
      <c r="AP31" s="194"/>
      <c r="AQ31" s="194"/>
      <c r="AR31" s="194"/>
      <c r="AS31" s="30"/>
    </row>
    <row r="32" spans="1:45" ht="15" thickBot="1" x14ac:dyDescent="0.35">
      <c r="A32" s="12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14"/>
      <c r="M32" s="14"/>
      <c r="N32" s="194"/>
      <c r="O32" s="194"/>
      <c r="P32" s="194"/>
      <c r="Q32" s="194"/>
      <c r="R32" s="194"/>
      <c r="S32" s="194"/>
      <c r="T32" s="1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392"/>
      <c r="AH32" s="393"/>
      <c r="AI32" s="393"/>
      <c r="AJ32" s="394"/>
      <c r="AK32" s="194"/>
      <c r="AL32" s="392"/>
      <c r="AM32" s="393"/>
      <c r="AN32" s="393"/>
      <c r="AO32" s="394"/>
      <c r="AP32" s="194"/>
      <c r="AQ32" s="194"/>
      <c r="AR32" s="194"/>
      <c r="AS32" s="30"/>
    </row>
    <row r="33" spans="1:45" x14ac:dyDescent="0.3">
      <c r="A33" s="12"/>
      <c r="B33" s="31"/>
      <c r="C33" s="31"/>
      <c r="D33" s="31"/>
      <c r="E33" s="31"/>
      <c r="F33" s="31"/>
      <c r="G33" s="31"/>
      <c r="H33" s="31"/>
      <c r="I33" s="31"/>
      <c r="J33" s="31"/>
      <c r="K33" s="32"/>
      <c r="L33" s="14"/>
      <c r="M33" s="14"/>
      <c r="N33" s="194"/>
      <c r="O33" s="194"/>
      <c r="P33" s="194"/>
      <c r="Q33" s="194"/>
      <c r="R33" s="194"/>
      <c r="S33" s="194"/>
      <c r="T33" s="1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30"/>
    </row>
    <row r="34" spans="1:45" x14ac:dyDescent="0.3">
      <c r="A34" s="13"/>
      <c r="B34" s="31"/>
      <c r="C34" s="31"/>
      <c r="D34" s="21"/>
      <c r="E34" s="21"/>
      <c r="F34" s="21"/>
      <c r="G34" s="21"/>
      <c r="H34" s="21"/>
      <c r="I34" s="21"/>
      <c r="J34" s="21"/>
      <c r="K34" s="32"/>
      <c r="L34" s="14"/>
      <c r="M34" s="14"/>
      <c r="N34" s="194"/>
      <c r="O34" s="21"/>
      <c r="P34" s="21"/>
      <c r="Q34" s="21"/>
      <c r="R34" s="21"/>
      <c r="S34" s="21"/>
      <c r="T34" s="21"/>
      <c r="U34" s="21"/>
      <c r="V34" s="194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194"/>
      <c r="AM34" s="21"/>
      <c r="AN34" s="21"/>
      <c r="AO34" s="21"/>
      <c r="AP34" s="21"/>
      <c r="AQ34" s="21"/>
      <c r="AR34" s="21"/>
      <c r="AS34" s="195"/>
    </row>
    <row r="35" spans="1:45" s="103" customFormat="1" x14ac:dyDescent="0.3">
      <c r="A35" s="196"/>
      <c r="B35" s="101"/>
      <c r="C35" s="101"/>
      <c r="D35" s="21"/>
      <c r="E35" s="21"/>
      <c r="F35" s="21"/>
      <c r="G35" s="21"/>
      <c r="H35" s="21"/>
      <c r="I35" s="21"/>
      <c r="J35" s="21"/>
      <c r="K35" s="101"/>
      <c r="L35" s="101"/>
      <c r="M35" s="101"/>
      <c r="N35" s="101"/>
      <c r="O35" s="21"/>
      <c r="P35" s="21"/>
      <c r="Q35" s="21"/>
      <c r="R35" s="21"/>
      <c r="S35" s="21"/>
      <c r="T35" s="21"/>
      <c r="U35" s="21"/>
      <c r="V35" s="10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101"/>
      <c r="AM35" s="21"/>
      <c r="AN35" s="21"/>
      <c r="AO35" s="21"/>
      <c r="AP35" s="21"/>
      <c r="AQ35" s="21"/>
      <c r="AR35" s="21"/>
      <c r="AS35" s="195"/>
    </row>
    <row r="36" spans="1:45" s="103" customFormat="1" x14ac:dyDescent="0.3">
      <c r="A36" s="196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2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97"/>
    </row>
    <row r="37" spans="1:45" s="103" customFormat="1" ht="15" thickBot="1" x14ac:dyDescent="0.35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>
        <v>1</v>
      </c>
      <c r="AP37" s="199"/>
      <c r="AQ37" s="199"/>
      <c r="AR37" s="199"/>
      <c r="AS37" s="201"/>
    </row>
    <row r="38" spans="1:45" s="103" customFormat="1" hidden="1" x14ac:dyDescent="0.3">
      <c r="T38" s="104"/>
    </row>
    <row r="39" spans="1:45" s="103" customFormat="1" hidden="1" x14ac:dyDescent="0.3">
      <c r="L39" s="101"/>
      <c r="M39" s="449"/>
      <c r="N39" s="449"/>
      <c r="O39" s="449"/>
      <c r="P39" s="449"/>
      <c r="T39" s="104"/>
      <c r="AC39" s="451" t="str">
        <f>VLOOKUP(AO37,AB41:AC52,2,FALSE)</f>
        <v>Jan'23</v>
      </c>
      <c r="AD39" s="451"/>
    </row>
    <row r="40" spans="1:45" s="103" customFormat="1" hidden="1" x14ac:dyDescent="0.3">
      <c r="L40" s="101"/>
      <c r="M40" s="449"/>
      <c r="N40" s="449"/>
      <c r="O40" s="449"/>
      <c r="P40" s="449"/>
      <c r="T40" s="104"/>
    </row>
    <row r="41" spans="1:45" s="103" customFormat="1" hidden="1" x14ac:dyDescent="0.3">
      <c r="D41" s="103" t="s">
        <v>108</v>
      </c>
      <c r="G41" s="103">
        <f>COUNTIF(K14:K27,"Yes")</f>
        <v>0</v>
      </c>
      <c r="L41" s="101"/>
      <c r="M41" s="449"/>
      <c r="N41" s="449"/>
      <c r="O41" s="449"/>
      <c r="P41" s="449"/>
      <c r="T41" s="104"/>
      <c r="AB41" s="105">
        <v>1</v>
      </c>
      <c r="AC41" s="106" t="s">
        <v>156</v>
      </c>
      <c r="AD41" s="107"/>
      <c r="AE41" s="101"/>
    </row>
    <row r="42" spans="1:45" s="103" customFormat="1" hidden="1" x14ac:dyDescent="0.3">
      <c r="D42" s="103" t="s">
        <v>109</v>
      </c>
      <c r="L42" s="101"/>
      <c r="M42" s="449"/>
      <c r="N42" s="449"/>
      <c r="O42" s="449"/>
      <c r="P42" s="449"/>
      <c r="T42" s="104"/>
      <c r="AB42" s="105">
        <v>2</v>
      </c>
      <c r="AC42" s="106" t="s">
        <v>157</v>
      </c>
      <c r="AD42" s="107"/>
      <c r="AE42" s="101"/>
    </row>
    <row r="43" spans="1:45" s="103" customFormat="1" hidden="1" x14ac:dyDescent="0.3">
      <c r="L43" s="101"/>
      <c r="M43" s="449"/>
      <c r="N43" s="449"/>
      <c r="O43" s="449"/>
      <c r="P43" s="449"/>
      <c r="T43" s="104"/>
      <c r="AB43" s="105">
        <v>3</v>
      </c>
      <c r="AC43" s="106" t="s">
        <v>158</v>
      </c>
      <c r="AD43" s="107"/>
      <c r="AE43" s="101"/>
      <c r="AK43" s="103">
        <f>COUNTIF(K14:K27,"yes")</f>
        <v>0</v>
      </c>
    </row>
    <row r="44" spans="1:45" s="103" customFormat="1" hidden="1" x14ac:dyDescent="0.3">
      <c r="L44" s="101"/>
      <c r="M44" s="449"/>
      <c r="N44" s="449"/>
      <c r="O44" s="449"/>
      <c r="P44" s="449"/>
      <c r="T44" s="104"/>
      <c r="AB44" s="105">
        <v>4</v>
      </c>
      <c r="AC44" s="106" t="s">
        <v>159</v>
      </c>
      <c r="AD44" s="107"/>
      <c r="AE44" s="108"/>
    </row>
    <row r="45" spans="1:45" s="103" customFormat="1" ht="15" hidden="1" thickBot="1" x14ac:dyDescent="0.35">
      <c r="L45" s="101"/>
      <c r="M45" s="449"/>
      <c r="N45" s="449"/>
      <c r="O45" s="449"/>
      <c r="P45" s="449"/>
      <c r="T45" s="104"/>
      <c r="AB45" s="105">
        <v>5</v>
      </c>
      <c r="AC45" s="106" t="s">
        <v>160</v>
      </c>
      <c r="AD45" s="107"/>
      <c r="AE45" s="101"/>
      <c r="AH45" s="109">
        <v>3</v>
      </c>
    </row>
    <row r="46" spans="1:45" s="103" customFormat="1" ht="15" hidden="1" thickBot="1" x14ac:dyDescent="0.35">
      <c r="L46" s="101"/>
      <c r="M46" s="449"/>
      <c r="N46" s="449"/>
      <c r="O46" s="449"/>
      <c r="P46" s="449"/>
      <c r="Q46" s="120"/>
      <c r="T46" s="104"/>
      <c r="V46" s="103" t="s">
        <v>168</v>
      </c>
      <c r="AB46" s="105">
        <v>6</v>
      </c>
      <c r="AC46" s="106" t="s">
        <v>161</v>
      </c>
      <c r="AD46" s="107"/>
      <c r="AE46" s="101"/>
      <c r="AH46" s="109" t="s">
        <v>64</v>
      </c>
    </row>
    <row r="47" spans="1:45" s="103" customFormat="1" hidden="1" x14ac:dyDescent="0.3">
      <c r="L47" s="101"/>
      <c r="M47" s="449"/>
      <c r="N47" s="449"/>
      <c r="O47" s="449"/>
      <c r="P47" s="449"/>
      <c r="T47" s="104"/>
      <c r="V47" s="103" t="s">
        <v>10</v>
      </c>
      <c r="AB47" s="105">
        <v>7</v>
      </c>
      <c r="AC47" s="106" t="s">
        <v>162</v>
      </c>
      <c r="AD47" s="107"/>
      <c r="AE47" s="101"/>
      <c r="AH47" s="109" t="s">
        <v>65</v>
      </c>
    </row>
    <row r="48" spans="1:45" s="103" customFormat="1" hidden="1" x14ac:dyDescent="0.3">
      <c r="L48" s="101"/>
      <c r="M48" s="449"/>
      <c r="N48" s="449"/>
      <c r="O48" s="449"/>
      <c r="P48" s="449"/>
      <c r="T48" s="104"/>
      <c r="AB48" s="105">
        <v>8</v>
      </c>
      <c r="AC48" s="106" t="s">
        <v>163</v>
      </c>
      <c r="AD48" s="107"/>
      <c r="AE48" s="101"/>
      <c r="AH48" s="109" t="s">
        <v>76</v>
      </c>
    </row>
    <row r="49" spans="3:45" s="103" customFormat="1" hidden="1" x14ac:dyDescent="0.3">
      <c r="L49" s="101"/>
      <c r="M49" s="449"/>
      <c r="N49" s="449"/>
      <c r="O49" s="449"/>
      <c r="P49" s="449"/>
      <c r="T49" s="104"/>
      <c r="AB49" s="105">
        <v>9</v>
      </c>
      <c r="AC49" s="106" t="s">
        <v>164</v>
      </c>
      <c r="AD49" s="107"/>
      <c r="AE49" s="101"/>
      <c r="AH49" s="109" t="s">
        <v>77</v>
      </c>
    </row>
    <row r="50" spans="3:45" s="103" customFormat="1" hidden="1" x14ac:dyDescent="0.3">
      <c r="L50" s="101"/>
      <c r="M50" s="449"/>
      <c r="N50" s="449"/>
      <c r="O50" s="449"/>
      <c r="P50" s="449"/>
      <c r="T50" s="104"/>
      <c r="AB50" s="105">
        <v>10</v>
      </c>
      <c r="AC50" s="106" t="s">
        <v>165</v>
      </c>
      <c r="AD50" s="107"/>
      <c r="AE50" s="101"/>
      <c r="AH50" s="109" t="s">
        <v>2</v>
      </c>
    </row>
    <row r="51" spans="3:45" s="103" customFormat="1" hidden="1" x14ac:dyDescent="0.3">
      <c r="L51" s="101"/>
      <c r="M51" s="449"/>
      <c r="N51" s="449"/>
      <c r="O51" s="449"/>
      <c r="P51" s="449"/>
      <c r="T51" s="104"/>
      <c r="AB51" s="105">
        <v>11</v>
      </c>
      <c r="AC51" s="106" t="s">
        <v>166</v>
      </c>
      <c r="AD51" s="107"/>
      <c r="AE51" s="101"/>
      <c r="AH51" s="109" t="s">
        <v>78</v>
      </c>
    </row>
    <row r="52" spans="3:45" s="103" customFormat="1" hidden="1" x14ac:dyDescent="0.3">
      <c r="L52" s="101"/>
      <c r="M52" s="449"/>
      <c r="N52" s="449"/>
      <c r="O52" s="449"/>
      <c r="P52" s="449"/>
      <c r="T52" s="104"/>
      <c r="AB52" s="105">
        <v>12</v>
      </c>
      <c r="AC52" s="106" t="s">
        <v>167</v>
      </c>
      <c r="AD52" s="107"/>
      <c r="AE52" s="101"/>
      <c r="AH52" s="109" t="s">
        <v>79</v>
      </c>
    </row>
    <row r="53" spans="3:45" s="103" customFormat="1" hidden="1" x14ac:dyDescent="0.3">
      <c r="T53" s="104"/>
      <c r="AB53" s="108"/>
      <c r="AC53" s="110"/>
      <c r="AD53" s="107"/>
      <c r="AE53" s="101"/>
      <c r="AH53" s="109" t="s">
        <v>3</v>
      </c>
    </row>
    <row r="54" spans="3:45" s="103" customFormat="1" ht="15" hidden="1" thickBot="1" x14ac:dyDescent="0.35">
      <c r="T54" s="104"/>
      <c r="AB54" s="108"/>
      <c r="AC54" s="110"/>
      <c r="AD54" s="107"/>
      <c r="AE54" s="101"/>
    </row>
    <row r="55" spans="3:45" s="103" customFormat="1" ht="15" hidden="1" thickBot="1" x14ac:dyDescent="0.35">
      <c r="N55" s="111">
        <f>COUNTA(N14:N27)</f>
        <v>0</v>
      </c>
      <c r="O55" s="111">
        <f t="shared" ref="O55:AR55" si="3">COUNTA(O14:O27)</f>
        <v>0</v>
      </c>
      <c r="P55" s="111">
        <f t="shared" si="3"/>
        <v>0</v>
      </c>
      <c r="Q55" s="111">
        <f t="shared" si="3"/>
        <v>0</v>
      </c>
      <c r="R55" s="111">
        <f t="shared" si="3"/>
        <v>0</v>
      </c>
      <c r="S55" s="111">
        <f t="shared" si="3"/>
        <v>0</v>
      </c>
      <c r="T55" s="112">
        <f t="shared" si="3"/>
        <v>0</v>
      </c>
      <c r="U55" s="111">
        <f t="shared" si="3"/>
        <v>0</v>
      </c>
      <c r="V55" s="111">
        <f t="shared" si="3"/>
        <v>0</v>
      </c>
      <c r="W55" s="111">
        <f t="shared" si="3"/>
        <v>0</v>
      </c>
      <c r="X55" s="111">
        <f t="shared" si="3"/>
        <v>0</v>
      </c>
      <c r="Y55" s="111">
        <f t="shared" si="3"/>
        <v>0</v>
      </c>
      <c r="Z55" s="111">
        <f t="shared" si="3"/>
        <v>0</v>
      </c>
      <c r="AA55" s="111">
        <f t="shared" si="3"/>
        <v>0</v>
      </c>
      <c r="AB55" s="111">
        <f t="shared" si="3"/>
        <v>0</v>
      </c>
      <c r="AC55" s="111">
        <f t="shared" si="3"/>
        <v>0</v>
      </c>
      <c r="AD55" s="111">
        <f t="shared" si="3"/>
        <v>0</v>
      </c>
      <c r="AE55" s="111">
        <f t="shared" si="3"/>
        <v>0</v>
      </c>
      <c r="AF55" s="111">
        <f t="shared" si="3"/>
        <v>0</v>
      </c>
      <c r="AG55" s="111">
        <f t="shared" si="3"/>
        <v>0</v>
      </c>
      <c r="AH55" s="111">
        <f>COUNTA(AH14:AH27)</f>
        <v>0</v>
      </c>
      <c r="AI55" s="111">
        <f t="shared" si="3"/>
        <v>0</v>
      </c>
      <c r="AJ55" s="111">
        <f t="shared" si="3"/>
        <v>0</v>
      </c>
      <c r="AK55" s="111">
        <f t="shared" si="3"/>
        <v>0</v>
      </c>
      <c r="AL55" s="111">
        <f t="shared" si="3"/>
        <v>0</v>
      </c>
      <c r="AM55" s="111">
        <f t="shared" si="3"/>
        <v>0</v>
      </c>
      <c r="AN55" s="111">
        <f t="shared" si="3"/>
        <v>0</v>
      </c>
      <c r="AO55" s="111">
        <f t="shared" si="3"/>
        <v>0</v>
      </c>
      <c r="AP55" s="111">
        <f t="shared" si="3"/>
        <v>0</v>
      </c>
      <c r="AQ55" s="111">
        <f t="shared" si="3"/>
        <v>0</v>
      </c>
      <c r="AR55" s="111">
        <f t="shared" si="3"/>
        <v>0</v>
      </c>
      <c r="AS55" s="101"/>
    </row>
    <row r="56" spans="3:45" s="103" customFormat="1" ht="15" hidden="1" thickBot="1" x14ac:dyDescent="0.35">
      <c r="C56" s="103" t="s">
        <v>60</v>
      </c>
      <c r="E56" s="103" t="s">
        <v>61</v>
      </c>
      <c r="G56" s="103" t="s">
        <v>62</v>
      </c>
      <c r="I56" s="103" t="s">
        <v>63</v>
      </c>
      <c r="K56" s="103" t="s">
        <v>59</v>
      </c>
      <c r="N56" s="113"/>
      <c r="O56" s="113"/>
      <c r="P56" s="113"/>
      <c r="Q56" s="113"/>
      <c r="R56" s="113"/>
      <c r="S56" s="113"/>
      <c r="T56" s="114"/>
      <c r="U56" s="113"/>
      <c r="V56" s="113"/>
      <c r="W56" s="113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1"/>
    </row>
    <row r="57" spans="3:45" s="103" customFormat="1" ht="15" hidden="1" thickBot="1" x14ac:dyDescent="0.35">
      <c r="C57" s="447">
        <f t="shared" ref="C57:C72" si="4">COUNTIF(N14:AR14,"d")</f>
        <v>0</v>
      </c>
      <c r="D57" s="448"/>
      <c r="E57" s="447">
        <f t="shared" ref="E57:E72" si="5">COUNTIF(N14:AR14,"dr")*2</f>
        <v>0</v>
      </c>
      <c r="F57" s="448"/>
      <c r="G57" s="447">
        <f t="shared" ref="G57:G72" si="6">COUNTIF(N14:AR14,"hd")*2</f>
        <v>0</v>
      </c>
      <c r="H57" s="448"/>
      <c r="I57" s="447">
        <f t="shared" ref="I57:I72" si="7">COUNTIF(N14:AR14,"\")</f>
        <v>0</v>
      </c>
      <c r="J57" s="448"/>
      <c r="K57" s="447">
        <f>COUNTIF(N14:AR14,"x")*2</f>
        <v>0</v>
      </c>
      <c r="L57" s="448"/>
      <c r="N57" s="113"/>
      <c r="O57" s="113"/>
      <c r="P57" s="445" t="s">
        <v>64</v>
      </c>
      <c r="Q57" s="446"/>
      <c r="R57" s="108"/>
      <c r="S57" s="115"/>
      <c r="T57" s="112">
        <f>COUNTIF(N14:AR27,"\")</f>
        <v>0</v>
      </c>
      <c r="U57" s="116"/>
      <c r="V57" s="113"/>
      <c r="W57" s="113"/>
      <c r="X57" s="447">
        <f t="shared" ref="X57:X72" si="8">COUNTA(N14:AR14)</f>
        <v>0</v>
      </c>
      <c r="Y57" s="448"/>
      <c r="Z57" s="108"/>
      <c r="AA57" s="108"/>
      <c r="AB57" s="108"/>
      <c r="AC57" s="108"/>
      <c r="AD57" s="108"/>
      <c r="AE57" s="108"/>
      <c r="AF57" s="108"/>
      <c r="AG57" s="449">
        <f>COUNTIF(N14:AR27,"\")</f>
        <v>0</v>
      </c>
      <c r="AH57" s="449"/>
      <c r="AI57" s="108"/>
      <c r="AJ57" s="108"/>
      <c r="AK57" s="108" t="b">
        <v>0</v>
      </c>
      <c r="AL57" s="108"/>
      <c r="AM57" s="108" t="b">
        <v>0</v>
      </c>
      <c r="AN57" s="108" t="b">
        <v>0</v>
      </c>
      <c r="AO57" s="108"/>
      <c r="AP57" s="108"/>
      <c r="AQ57" s="110"/>
      <c r="AR57" s="108"/>
      <c r="AS57" s="101"/>
    </row>
    <row r="58" spans="3:45" s="103" customFormat="1" ht="15" hidden="1" thickBot="1" x14ac:dyDescent="0.35">
      <c r="C58" s="447">
        <f t="shared" si="4"/>
        <v>0</v>
      </c>
      <c r="D58" s="448"/>
      <c r="E58" s="447">
        <f t="shared" si="5"/>
        <v>0</v>
      </c>
      <c r="F58" s="448"/>
      <c r="G58" s="447">
        <f t="shared" si="6"/>
        <v>0</v>
      </c>
      <c r="H58" s="448"/>
      <c r="I58" s="447">
        <f t="shared" si="7"/>
        <v>0</v>
      </c>
      <c r="J58" s="448"/>
      <c r="K58" s="447">
        <f t="shared" ref="K58:K70" si="9">COUNTIF(N15:AR15,"x")*2</f>
        <v>0</v>
      </c>
      <c r="L58" s="448"/>
      <c r="N58" s="113"/>
      <c r="O58" s="113"/>
      <c r="P58" s="445" t="s">
        <v>65</v>
      </c>
      <c r="Q58" s="446"/>
      <c r="R58" s="108"/>
      <c r="S58" s="108"/>
      <c r="T58" s="117"/>
      <c r="U58" s="108"/>
      <c r="V58" s="113"/>
      <c r="W58" s="113"/>
      <c r="X58" s="447">
        <f t="shared" si="8"/>
        <v>0</v>
      </c>
      <c r="Y58" s="448"/>
      <c r="Z58" s="113"/>
      <c r="AA58" s="108"/>
      <c r="AB58" s="108"/>
      <c r="AC58" s="108"/>
      <c r="AD58" s="108"/>
      <c r="AE58" s="108"/>
      <c r="AF58" s="108"/>
      <c r="AG58" s="449"/>
      <c r="AH58" s="449"/>
      <c r="AI58" s="108"/>
      <c r="AJ58" s="108"/>
      <c r="AK58" s="108" t="b">
        <v>0</v>
      </c>
      <c r="AL58" s="108"/>
      <c r="AM58" s="108" t="b">
        <v>0</v>
      </c>
      <c r="AN58" s="108"/>
      <c r="AO58" s="108"/>
      <c r="AP58" s="108"/>
      <c r="AQ58" s="110"/>
      <c r="AR58" s="108"/>
      <c r="AS58" s="101"/>
    </row>
    <row r="59" spans="3:45" s="103" customFormat="1" ht="15" hidden="1" thickBot="1" x14ac:dyDescent="0.35">
      <c r="C59" s="447">
        <f t="shared" si="4"/>
        <v>0</v>
      </c>
      <c r="D59" s="448"/>
      <c r="E59" s="447">
        <f t="shared" si="5"/>
        <v>0</v>
      </c>
      <c r="F59" s="448"/>
      <c r="G59" s="447">
        <f t="shared" si="6"/>
        <v>0</v>
      </c>
      <c r="H59" s="448"/>
      <c r="I59" s="447">
        <f t="shared" si="7"/>
        <v>0</v>
      </c>
      <c r="J59" s="448"/>
      <c r="K59" s="447">
        <f t="shared" si="9"/>
        <v>0</v>
      </c>
      <c r="L59" s="448"/>
      <c r="N59" s="113"/>
      <c r="O59" s="113"/>
      <c r="P59" s="445" t="s">
        <v>2</v>
      </c>
      <c r="Q59" s="446"/>
      <c r="R59" s="113"/>
      <c r="S59" s="115"/>
      <c r="T59" s="112">
        <f>COUNTIF(N14:AR27,"X")</f>
        <v>0</v>
      </c>
      <c r="U59" s="116"/>
      <c r="V59" s="108"/>
      <c r="W59" s="108"/>
      <c r="X59" s="447">
        <f t="shared" si="8"/>
        <v>0</v>
      </c>
      <c r="Y59" s="448"/>
      <c r="Z59" s="113"/>
      <c r="AA59" s="108"/>
      <c r="AB59" s="108"/>
      <c r="AC59" s="108"/>
      <c r="AD59" s="108"/>
      <c r="AE59" s="108"/>
      <c r="AF59" s="108"/>
      <c r="AG59" s="449"/>
      <c r="AH59" s="449"/>
      <c r="AI59" s="108"/>
      <c r="AJ59" s="108"/>
      <c r="AK59" s="108" t="b">
        <v>0</v>
      </c>
      <c r="AL59" s="108"/>
      <c r="AM59" s="108" t="b">
        <v>0</v>
      </c>
      <c r="AN59" s="108"/>
      <c r="AO59" s="108"/>
      <c r="AP59" s="108"/>
      <c r="AQ59" s="110"/>
      <c r="AR59" s="108"/>
      <c r="AS59" s="101"/>
    </row>
    <row r="60" spans="3:45" s="103" customFormat="1" ht="15" hidden="1" thickBot="1" x14ac:dyDescent="0.35">
      <c r="C60" s="447">
        <f t="shared" si="4"/>
        <v>0</v>
      </c>
      <c r="D60" s="448"/>
      <c r="E60" s="447">
        <f t="shared" si="5"/>
        <v>0</v>
      </c>
      <c r="F60" s="448"/>
      <c r="G60" s="447">
        <f t="shared" si="6"/>
        <v>0</v>
      </c>
      <c r="H60" s="448"/>
      <c r="I60" s="447">
        <f t="shared" si="7"/>
        <v>0</v>
      </c>
      <c r="J60" s="448"/>
      <c r="K60" s="447">
        <f t="shared" si="9"/>
        <v>0</v>
      </c>
      <c r="L60" s="448"/>
      <c r="N60" s="113"/>
      <c r="O60" s="113"/>
      <c r="P60" s="445">
        <v>3</v>
      </c>
      <c r="Q60" s="446"/>
      <c r="R60" s="108"/>
      <c r="S60" s="108"/>
      <c r="T60" s="117"/>
      <c r="U60" s="108"/>
      <c r="V60" s="108"/>
      <c r="W60" s="108"/>
      <c r="X60" s="447">
        <f t="shared" si="8"/>
        <v>0</v>
      </c>
      <c r="Y60" s="448"/>
      <c r="Z60" s="108"/>
      <c r="AA60" s="450">
        <f>COUNTIF(N55:AR55,"&lt;&gt;0")</f>
        <v>0</v>
      </c>
      <c r="AB60" s="450"/>
      <c r="AC60" s="450"/>
      <c r="AD60" s="450"/>
      <c r="AE60" s="108"/>
      <c r="AF60" s="108"/>
      <c r="AG60" s="449"/>
      <c r="AH60" s="449"/>
      <c r="AI60" s="108"/>
      <c r="AJ60" s="108"/>
      <c r="AK60" s="108" t="b">
        <v>0</v>
      </c>
      <c r="AL60" s="108"/>
      <c r="AM60" s="108" t="b">
        <v>0</v>
      </c>
      <c r="AN60" s="108"/>
      <c r="AO60" s="108"/>
      <c r="AP60" s="108"/>
      <c r="AQ60" s="110"/>
      <c r="AR60" s="108"/>
      <c r="AS60" s="108"/>
    </row>
    <row r="61" spans="3:45" s="103" customFormat="1" ht="15" hidden="1" thickBot="1" x14ac:dyDescent="0.35">
      <c r="C61" s="447">
        <f t="shared" si="4"/>
        <v>0</v>
      </c>
      <c r="D61" s="448"/>
      <c r="E61" s="447">
        <f t="shared" si="5"/>
        <v>0</v>
      </c>
      <c r="F61" s="448"/>
      <c r="G61" s="447">
        <f t="shared" si="6"/>
        <v>0</v>
      </c>
      <c r="H61" s="448"/>
      <c r="I61" s="447">
        <f t="shared" si="7"/>
        <v>0</v>
      </c>
      <c r="J61" s="448"/>
      <c r="K61" s="447">
        <f t="shared" si="9"/>
        <v>0</v>
      </c>
      <c r="L61" s="448"/>
      <c r="N61" s="113"/>
      <c r="O61" s="113"/>
      <c r="P61" s="113"/>
      <c r="Q61" s="113"/>
      <c r="R61" s="113"/>
      <c r="S61" s="115"/>
      <c r="T61" s="112">
        <f>COUNTIF(N14:AR27,"D")</f>
        <v>0</v>
      </c>
      <c r="U61" s="116"/>
      <c r="V61" s="108"/>
      <c r="W61" s="108"/>
      <c r="X61" s="447">
        <f t="shared" si="8"/>
        <v>0</v>
      </c>
      <c r="Y61" s="448"/>
      <c r="Z61" s="108"/>
      <c r="AA61" s="450"/>
      <c r="AB61" s="450"/>
      <c r="AC61" s="450"/>
      <c r="AD61" s="450"/>
      <c r="AE61" s="108"/>
      <c r="AF61" s="108"/>
      <c r="AG61" s="449"/>
      <c r="AH61" s="449"/>
      <c r="AI61" s="108"/>
      <c r="AJ61" s="108"/>
      <c r="AK61" s="108" t="b">
        <v>0</v>
      </c>
      <c r="AL61" s="108"/>
      <c r="AM61" s="108" t="b">
        <v>0</v>
      </c>
      <c r="AN61" s="108"/>
      <c r="AO61" s="108"/>
      <c r="AP61" s="108"/>
      <c r="AQ61" s="110"/>
      <c r="AR61" s="108"/>
      <c r="AS61" s="101"/>
    </row>
    <row r="62" spans="3:45" s="103" customFormat="1" ht="15" hidden="1" thickBot="1" x14ac:dyDescent="0.35">
      <c r="C62" s="447">
        <f t="shared" si="4"/>
        <v>0</v>
      </c>
      <c r="D62" s="448"/>
      <c r="E62" s="447">
        <f t="shared" si="5"/>
        <v>0</v>
      </c>
      <c r="F62" s="448"/>
      <c r="G62" s="447">
        <f t="shared" si="6"/>
        <v>0</v>
      </c>
      <c r="H62" s="448"/>
      <c r="I62" s="447">
        <f t="shared" si="7"/>
        <v>0</v>
      </c>
      <c r="J62" s="448"/>
      <c r="K62" s="447">
        <f t="shared" si="9"/>
        <v>0</v>
      </c>
      <c r="L62" s="448"/>
      <c r="N62" s="113"/>
      <c r="O62" s="113"/>
      <c r="P62" s="118">
        <v>1</v>
      </c>
      <c r="Q62" s="113"/>
      <c r="R62" s="108"/>
      <c r="S62" s="108"/>
      <c r="T62" s="117"/>
      <c r="U62" s="108"/>
      <c r="V62" s="108"/>
      <c r="W62" s="108"/>
      <c r="X62" s="447">
        <f t="shared" si="8"/>
        <v>0</v>
      </c>
      <c r="Y62" s="448"/>
      <c r="Z62" s="108"/>
      <c r="AA62" s="108"/>
      <c r="AB62" s="108"/>
      <c r="AC62" s="108"/>
      <c r="AD62" s="108"/>
      <c r="AE62" s="108"/>
      <c r="AF62" s="108"/>
      <c r="AG62" s="449"/>
      <c r="AH62" s="449"/>
      <c r="AI62" s="108"/>
      <c r="AJ62" s="108"/>
      <c r="AK62" s="108" t="b">
        <v>0</v>
      </c>
      <c r="AL62" s="108"/>
      <c r="AM62" s="108" t="b">
        <v>0</v>
      </c>
      <c r="AN62" s="108"/>
      <c r="AO62" s="108"/>
      <c r="AP62" s="108"/>
      <c r="AQ62" s="110"/>
      <c r="AR62" s="108"/>
      <c r="AS62" s="101"/>
    </row>
    <row r="63" spans="3:45" s="103" customFormat="1" ht="15" hidden="1" thickBot="1" x14ac:dyDescent="0.35">
      <c r="C63" s="447">
        <f t="shared" si="4"/>
        <v>0</v>
      </c>
      <c r="D63" s="448"/>
      <c r="E63" s="447">
        <f t="shared" si="5"/>
        <v>0</v>
      </c>
      <c r="F63" s="448"/>
      <c r="G63" s="447">
        <f t="shared" si="6"/>
        <v>0</v>
      </c>
      <c r="H63" s="448"/>
      <c r="I63" s="447">
        <f t="shared" si="7"/>
        <v>0</v>
      </c>
      <c r="J63" s="448"/>
      <c r="K63" s="447">
        <f t="shared" si="9"/>
        <v>0</v>
      </c>
      <c r="L63" s="448"/>
      <c r="N63" s="451"/>
      <c r="O63" s="451"/>
      <c r="P63" s="451"/>
      <c r="Q63" s="451"/>
      <c r="R63" s="451"/>
      <c r="S63" s="452"/>
      <c r="T63" s="447">
        <f>COUNTIF(N14:AR27,"DR")</f>
        <v>0</v>
      </c>
      <c r="U63" s="448"/>
      <c r="V63" s="108"/>
      <c r="W63" s="108"/>
      <c r="X63" s="447">
        <f t="shared" si="8"/>
        <v>0</v>
      </c>
      <c r="Y63" s="448"/>
      <c r="Z63" s="108"/>
      <c r="AA63" s="108"/>
      <c r="AB63" s="108"/>
      <c r="AC63" s="108"/>
      <c r="AD63" s="108"/>
      <c r="AE63" s="108"/>
      <c r="AF63" s="108"/>
      <c r="AG63" s="449"/>
      <c r="AH63" s="449"/>
      <c r="AI63" s="108"/>
      <c r="AJ63" s="108"/>
      <c r="AK63" s="108" t="b">
        <v>0</v>
      </c>
      <c r="AL63" s="108"/>
      <c r="AM63" s="108" t="b">
        <v>0</v>
      </c>
      <c r="AN63" s="108"/>
      <c r="AO63" s="108"/>
      <c r="AP63" s="108"/>
      <c r="AQ63" s="110"/>
      <c r="AR63" s="108"/>
      <c r="AS63" s="101"/>
    </row>
    <row r="64" spans="3:45" s="103" customFormat="1" ht="15" hidden="1" thickBot="1" x14ac:dyDescent="0.35">
      <c r="C64" s="447">
        <f t="shared" si="4"/>
        <v>0</v>
      </c>
      <c r="D64" s="448"/>
      <c r="E64" s="447">
        <f t="shared" si="5"/>
        <v>0</v>
      </c>
      <c r="F64" s="448"/>
      <c r="G64" s="447">
        <f t="shared" si="6"/>
        <v>0</v>
      </c>
      <c r="H64" s="448"/>
      <c r="I64" s="447">
        <f t="shared" si="7"/>
        <v>0</v>
      </c>
      <c r="J64" s="448"/>
      <c r="K64" s="447">
        <f t="shared" si="9"/>
        <v>0</v>
      </c>
      <c r="L64" s="448"/>
      <c r="N64" s="113"/>
      <c r="O64" s="113"/>
      <c r="P64" s="113"/>
      <c r="Q64" s="113"/>
      <c r="R64" s="108"/>
      <c r="S64" s="108"/>
      <c r="T64" s="117"/>
      <c r="U64" s="108"/>
      <c r="V64" s="108"/>
      <c r="W64" s="108"/>
      <c r="X64" s="447">
        <f t="shared" si="8"/>
        <v>0</v>
      </c>
      <c r="Y64" s="448"/>
      <c r="Z64" s="108"/>
      <c r="AA64" s="108"/>
      <c r="AB64" s="108"/>
      <c r="AC64" s="108"/>
      <c r="AD64" s="108"/>
      <c r="AE64" s="108"/>
      <c r="AF64" s="108"/>
      <c r="AG64" s="449"/>
      <c r="AH64" s="449"/>
      <c r="AI64" s="108"/>
      <c r="AJ64" s="108"/>
      <c r="AK64" s="108" t="b">
        <v>0</v>
      </c>
      <c r="AL64" s="108"/>
      <c r="AM64" s="108" t="b">
        <v>0</v>
      </c>
      <c r="AN64" s="108"/>
      <c r="AO64" s="108"/>
      <c r="AP64" s="108"/>
      <c r="AQ64" s="110"/>
      <c r="AR64" s="108"/>
      <c r="AS64" s="101"/>
    </row>
    <row r="65" spans="3:45" s="103" customFormat="1" ht="15" hidden="1" thickBot="1" x14ac:dyDescent="0.35">
      <c r="C65" s="447">
        <f t="shared" si="4"/>
        <v>0</v>
      </c>
      <c r="D65" s="448"/>
      <c r="E65" s="447">
        <f t="shared" si="5"/>
        <v>0</v>
      </c>
      <c r="F65" s="448"/>
      <c r="G65" s="447">
        <f t="shared" si="6"/>
        <v>0</v>
      </c>
      <c r="H65" s="448"/>
      <c r="I65" s="447">
        <f t="shared" si="7"/>
        <v>0</v>
      </c>
      <c r="J65" s="448"/>
      <c r="K65" s="447">
        <f t="shared" si="9"/>
        <v>0</v>
      </c>
      <c r="L65" s="448"/>
      <c r="N65" s="113"/>
      <c r="O65" s="451"/>
      <c r="P65" s="451"/>
      <c r="Q65" s="451"/>
      <c r="R65" s="451"/>
      <c r="S65" s="452"/>
      <c r="T65" s="447">
        <f>COUNTIF(N14:AR27,"HD")</f>
        <v>0</v>
      </c>
      <c r="U65" s="448"/>
      <c r="V65" s="113"/>
      <c r="W65" s="113"/>
      <c r="X65" s="447">
        <f t="shared" si="8"/>
        <v>0</v>
      </c>
      <c r="Y65" s="448"/>
      <c r="Z65" s="108"/>
      <c r="AA65" s="108"/>
      <c r="AB65" s="108"/>
      <c r="AC65" s="108"/>
      <c r="AD65" s="108"/>
      <c r="AE65" s="108"/>
      <c r="AF65" s="108"/>
      <c r="AG65" s="449"/>
      <c r="AH65" s="449"/>
      <c r="AI65" s="108"/>
      <c r="AJ65" s="108"/>
      <c r="AK65" s="108" t="b">
        <v>0</v>
      </c>
      <c r="AL65" s="108"/>
      <c r="AM65" s="108" t="b">
        <v>0</v>
      </c>
      <c r="AN65" s="108"/>
      <c r="AO65" s="108"/>
      <c r="AP65" s="108"/>
      <c r="AQ65" s="110"/>
      <c r="AR65" s="108"/>
      <c r="AS65" s="101"/>
    </row>
    <row r="66" spans="3:45" s="103" customFormat="1" ht="15" hidden="1" thickBot="1" x14ac:dyDescent="0.35">
      <c r="C66" s="447">
        <f t="shared" si="4"/>
        <v>0</v>
      </c>
      <c r="D66" s="448"/>
      <c r="E66" s="447">
        <f t="shared" si="5"/>
        <v>0</v>
      </c>
      <c r="F66" s="448"/>
      <c r="G66" s="447">
        <f t="shared" si="6"/>
        <v>0</v>
      </c>
      <c r="H66" s="448"/>
      <c r="I66" s="447">
        <f t="shared" si="7"/>
        <v>0</v>
      </c>
      <c r="J66" s="448"/>
      <c r="K66" s="447">
        <f t="shared" si="9"/>
        <v>0</v>
      </c>
      <c r="L66" s="448"/>
      <c r="N66" s="113"/>
      <c r="O66" s="113"/>
      <c r="P66" s="113"/>
      <c r="Q66" s="113"/>
      <c r="R66" s="113"/>
      <c r="S66" s="113"/>
      <c r="T66" s="114"/>
      <c r="U66" s="113"/>
      <c r="V66" s="113"/>
      <c r="W66" s="113"/>
      <c r="X66" s="447">
        <f t="shared" si="8"/>
        <v>0</v>
      </c>
      <c r="Y66" s="448"/>
      <c r="Z66" s="108"/>
      <c r="AA66" s="108"/>
      <c r="AB66" s="108"/>
      <c r="AC66" s="108"/>
      <c r="AD66" s="108"/>
      <c r="AE66" s="108"/>
      <c r="AF66" s="108"/>
      <c r="AG66" s="449"/>
      <c r="AH66" s="449"/>
      <c r="AI66" s="108"/>
      <c r="AJ66" s="108"/>
      <c r="AK66" s="108" t="b">
        <v>0</v>
      </c>
      <c r="AL66" s="108"/>
      <c r="AM66" s="108" t="b">
        <v>0</v>
      </c>
      <c r="AN66" s="108"/>
      <c r="AO66" s="108"/>
      <c r="AP66" s="108"/>
      <c r="AQ66" s="110"/>
      <c r="AR66" s="108"/>
      <c r="AS66" s="101"/>
    </row>
    <row r="67" spans="3:45" s="103" customFormat="1" ht="15" hidden="1" thickBot="1" x14ac:dyDescent="0.35">
      <c r="C67" s="447">
        <f t="shared" si="4"/>
        <v>0</v>
      </c>
      <c r="D67" s="448"/>
      <c r="E67" s="447">
        <f t="shared" si="5"/>
        <v>0</v>
      </c>
      <c r="F67" s="448"/>
      <c r="G67" s="447">
        <f t="shared" si="6"/>
        <v>0</v>
      </c>
      <c r="H67" s="448"/>
      <c r="I67" s="447">
        <f t="shared" si="7"/>
        <v>0</v>
      </c>
      <c r="J67" s="448"/>
      <c r="K67" s="447">
        <f t="shared" si="9"/>
        <v>0</v>
      </c>
      <c r="L67" s="448"/>
      <c r="N67" s="113"/>
      <c r="O67" s="113"/>
      <c r="P67" s="108"/>
      <c r="Q67" s="108"/>
      <c r="R67" s="108"/>
      <c r="S67" s="108"/>
      <c r="T67" s="447">
        <f>COUNTIF(N14:AR27,"HD")</f>
        <v>0</v>
      </c>
      <c r="U67" s="448"/>
      <c r="V67" s="108"/>
      <c r="W67" s="108"/>
      <c r="X67" s="447">
        <f t="shared" si="8"/>
        <v>0</v>
      </c>
      <c r="Y67" s="448"/>
      <c r="Z67" s="108"/>
      <c r="AA67" s="108"/>
      <c r="AB67" s="108"/>
      <c r="AC67" s="108"/>
      <c r="AD67" s="108"/>
      <c r="AE67" s="108"/>
      <c r="AF67" s="108"/>
      <c r="AG67" s="449"/>
      <c r="AH67" s="449"/>
      <c r="AI67" s="108"/>
      <c r="AJ67" s="108"/>
      <c r="AK67" s="108" t="b">
        <v>0</v>
      </c>
      <c r="AL67" s="108"/>
      <c r="AM67" s="108" t="b">
        <v>0</v>
      </c>
      <c r="AN67" s="108"/>
      <c r="AO67" s="108"/>
      <c r="AP67" s="108"/>
      <c r="AQ67" s="110"/>
      <c r="AR67" s="108"/>
      <c r="AS67" s="101"/>
    </row>
    <row r="68" spans="3:45" s="103" customFormat="1" ht="15" hidden="1" thickBot="1" x14ac:dyDescent="0.35">
      <c r="C68" s="447">
        <f t="shared" si="4"/>
        <v>0</v>
      </c>
      <c r="D68" s="448"/>
      <c r="E68" s="447">
        <f t="shared" si="5"/>
        <v>0</v>
      </c>
      <c r="F68" s="448"/>
      <c r="G68" s="447">
        <f t="shared" si="6"/>
        <v>0</v>
      </c>
      <c r="H68" s="448"/>
      <c r="I68" s="447">
        <f t="shared" si="7"/>
        <v>0</v>
      </c>
      <c r="J68" s="448"/>
      <c r="K68" s="447">
        <f t="shared" si="9"/>
        <v>0</v>
      </c>
      <c r="L68" s="448"/>
      <c r="N68" s="113"/>
      <c r="O68" s="113"/>
      <c r="P68" s="108"/>
      <c r="Q68" s="108"/>
      <c r="R68" s="108"/>
      <c r="S68" s="108"/>
      <c r="T68" s="117"/>
      <c r="U68" s="108"/>
      <c r="V68" s="108"/>
      <c r="W68" s="108"/>
      <c r="X68" s="447">
        <f t="shared" si="8"/>
        <v>0</v>
      </c>
      <c r="Y68" s="448"/>
      <c r="Z68" s="108"/>
      <c r="AA68" s="108"/>
      <c r="AB68" s="108"/>
      <c r="AC68" s="108"/>
      <c r="AD68" s="108"/>
      <c r="AE68" s="108"/>
      <c r="AF68" s="108"/>
      <c r="AG68" s="449"/>
      <c r="AH68" s="449"/>
      <c r="AI68" s="108"/>
      <c r="AJ68" s="108"/>
      <c r="AK68" s="108" t="b">
        <v>0</v>
      </c>
      <c r="AL68" s="108"/>
      <c r="AM68" s="108" t="b">
        <v>0</v>
      </c>
      <c r="AN68" s="108"/>
      <c r="AO68" s="108"/>
      <c r="AP68" s="108"/>
      <c r="AS68" s="101"/>
    </row>
    <row r="69" spans="3:45" s="103" customFormat="1" ht="15" hidden="1" thickBot="1" x14ac:dyDescent="0.35">
      <c r="C69" s="447">
        <f t="shared" si="4"/>
        <v>0</v>
      </c>
      <c r="D69" s="448"/>
      <c r="E69" s="447">
        <f t="shared" si="5"/>
        <v>0</v>
      </c>
      <c r="F69" s="448"/>
      <c r="G69" s="447">
        <f t="shared" si="6"/>
        <v>0</v>
      </c>
      <c r="H69" s="448"/>
      <c r="I69" s="447">
        <f t="shared" si="7"/>
        <v>0</v>
      </c>
      <c r="J69" s="448"/>
      <c r="K69" s="447">
        <f t="shared" si="9"/>
        <v>0</v>
      </c>
      <c r="L69" s="448"/>
      <c r="N69" s="113"/>
      <c r="O69" s="113"/>
      <c r="P69" s="113"/>
      <c r="Q69" s="113"/>
      <c r="R69" s="113"/>
      <c r="S69" s="113"/>
      <c r="T69" s="114"/>
      <c r="U69" s="113"/>
      <c r="V69" s="113"/>
      <c r="W69" s="113"/>
      <c r="X69" s="447">
        <f t="shared" si="8"/>
        <v>0</v>
      </c>
      <c r="Y69" s="448"/>
      <c r="Z69" s="108"/>
      <c r="AA69" s="108"/>
      <c r="AB69" s="108"/>
      <c r="AC69" s="108"/>
      <c r="AD69" s="108"/>
      <c r="AE69" s="108"/>
      <c r="AF69" s="108"/>
      <c r="AG69" s="449"/>
      <c r="AH69" s="449"/>
      <c r="AI69" s="108"/>
      <c r="AJ69" s="108"/>
      <c r="AK69" s="108" t="b">
        <v>0</v>
      </c>
      <c r="AL69" s="108"/>
      <c r="AM69" s="108" t="b">
        <v>0</v>
      </c>
      <c r="AN69" s="108"/>
      <c r="AO69" s="108"/>
      <c r="AP69" s="108"/>
      <c r="AS69" s="101"/>
    </row>
    <row r="70" spans="3:45" s="103" customFormat="1" ht="15" hidden="1" thickBot="1" x14ac:dyDescent="0.35">
      <c r="C70" s="447">
        <f t="shared" si="4"/>
        <v>0</v>
      </c>
      <c r="D70" s="448"/>
      <c r="E70" s="447">
        <f t="shared" si="5"/>
        <v>0</v>
      </c>
      <c r="F70" s="448"/>
      <c r="G70" s="447">
        <f t="shared" si="6"/>
        <v>0</v>
      </c>
      <c r="H70" s="448"/>
      <c r="I70" s="447">
        <f t="shared" si="7"/>
        <v>0</v>
      </c>
      <c r="J70" s="448"/>
      <c r="K70" s="447">
        <f t="shared" si="9"/>
        <v>0</v>
      </c>
      <c r="L70" s="448"/>
      <c r="N70" s="113"/>
      <c r="O70" s="113"/>
      <c r="P70" s="113"/>
      <c r="Q70" s="453"/>
      <c r="R70" s="454"/>
      <c r="S70" s="113"/>
      <c r="T70" s="114"/>
      <c r="U70" s="113"/>
      <c r="V70" s="113"/>
      <c r="W70" s="113"/>
      <c r="X70" s="447">
        <f t="shared" si="8"/>
        <v>0</v>
      </c>
      <c r="Y70" s="448"/>
      <c r="Z70" s="108"/>
      <c r="AA70" s="108"/>
      <c r="AB70" s="108"/>
      <c r="AC70" s="108"/>
      <c r="AD70" s="108"/>
      <c r="AE70" s="108"/>
      <c r="AF70" s="108"/>
      <c r="AG70" s="449"/>
      <c r="AH70" s="449"/>
      <c r="AI70" s="108"/>
      <c r="AJ70" s="108"/>
      <c r="AK70" s="108" t="b">
        <v>0</v>
      </c>
      <c r="AL70" s="108"/>
      <c r="AM70" s="108" t="b">
        <v>0</v>
      </c>
      <c r="AN70" s="108"/>
      <c r="AO70" s="108"/>
      <c r="AP70" s="108"/>
      <c r="AQ70" s="101"/>
      <c r="AR70" s="108"/>
      <c r="AS70" s="101"/>
    </row>
    <row r="71" spans="3:45" s="103" customFormat="1" ht="15" hidden="1" thickBot="1" x14ac:dyDescent="0.35">
      <c r="C71" s="447">
        <f t="shared" si="4"/>
        <v>0</v>
      </c>
      <c r="D71" s="448"/>
      <c r="E71" s="447">
        <f t="shared" si="5"/>
        <v>0</v>
      </c>
      <c r="F71" s="448"/>
      <c r="G71" s="447">
        <f t="shared" si="6"/>
        <v>0</v>
      </c>
      <c r="H71" s="448"/>
      <c r="I71" s="447">
        <f t="shared" si="7"/>
        <v>0</v>
      </c>
      <c r="J71" s="448"/>
      <c r="K71" s="447">
        <f t="shared" ref="K71:K72" si="10">COUNTIF(N28:AR28,"x")*2</f>
        <v>0</v>
      </c>
      <c r="L71" s="448"/>
      <c r="N71" s="113"/>
      <c r="O71" s="113"/>
      <c r="P71" s="113"/>
      <c r="Q71" s="113"/>
      <c r="R71" s="113"/>
      <c r="S71" s="113"/>
      <c r="T71" s="114"/>
      <c r="U71" s="113"/>
      <c r="V71" s="113"/>
      <c r="W71" s="113"/>
      <c r="X71" s="447">
        <f t="shared" si="8"/>
        <v>31</v>
      </c>
      <c r="Y71" s="448"/>
      <c r="Z71" s="108"/>
      <c r="AA71" s="108"/>
      <c r="AB71" s="108"/>
      <c r="AC71" s="108"/>
      <c r="AD71" s="108"/>
      <c r="AE71" s="108"/>
      <c r="AF71" s="108"/>
      <c r="AG71" s="449"/>
      <c r="AH71" s="449"/>
      <c r="AI71" s="108"/>
      <c r="AJ71" s="108"/>
      <c r="AK71" s="108" t="b">
        <v>0</v>
      </c>
      <c r="AL71" s="108"/>
      <c r="AM71" s="108" t="b">
        <v>0</v>
      </c>
      <c r="AN71" s="108"/>
      <c r="AO71" s="108"/>
      <c r="AP71" s="108"/>
      <c r="AQ71" s="108"/>
      <c r="AR71" s="108"/>
      <c r="AS71" s="101"/>
    </row>
    <row r="72" spans="3:45" s="103" customFormat="1" ht="15" hidden="1" thickBot="1" x14ac:dyDescent="0.35">
      <c r="C72" s="455">
        <f t="shared" si="4"/>
        <v>0</v>
      </c>
      <c r="D72" s="456"/>
      <c r="E72" s="455">
        <f t="shared" si="5"/>
        <v>0</v>
      </c>
      <c r="F72" s="456"/>
      <c r="G72" s="455">
        <f t="shared" si="6"/>
        <v>0</v>
      </c>
      <c r="H72" s="456"/>
      <c r="I72" s="455">
        <f t="shared" si="7"/>
        <v>0</v>
      </c>
      <c r="J72" s="456"/>
      <c r="K72" s="447">
        <f t="shared" si="10"/>
        <v>0</v>
      </c>
      <c r="L72" s="448"/>
      <c r="N72" s="113"/>
      <c r="O72" s="113"/>
      <c r="P72" s="113"/>
      <c r="Q72" s="113"/>
      <c r="R72" s="113"/>
      <c r="S72" s="113"/>
      <c r="T72" s="114"/>
      <c r="U72" s="113"/>
      <c r="V72" s="113"/>
      <c r="W72" s="113"/>
      <c r="X72" s="455">
        <f t="shared" si="8"/>
        <v>0</v>
      </c>
      <c r="Y72" s="456"/>
      <c r="Z72" s="108"/>
      <c r="AA72" s="108"/>
      <c r="AB72" s="108"/>
      <c r="AC72" s="108"/>
      <c r="AD72" s="108"/>
      <c r="AE72" s="108"/>
      <c r="AF72" s="108"/>
      <c r="AG72" s="449"/>
      <c r="AH72" s="449"/>
      <c r="AI72" s="108"/>
      <c r="AJ72" s="108"/>
      <c r="AK72" s="108" t="b">
        <v>0</v>
      </c>
      <c r="AL72" s="108"/>
      <c r="AM72" s="108" t="b">
        <v>0</v>
      </c>
      <c r="AN72" s="108"/>
      <c r="AO72" s="108"/>
      <c r="AP72" s="108"/>
      <c r="AQ72" s="108"/>
      <c r="AR72" s="108"/>
      <c r="AS72" s="101"/>
    </row>
    <row r="73" spans="3:45" s="103" customFormat="1" ht="15" hidden="1" thickBot="1" x14ac:dyDescent="0.35">
      <c r="N73" s="113"/>
      <c r="O73" s="113"/>
      <c r="P73" s="113"/>
      <c r="Q73" s="113"/>
      <c r="R73" s="113"/>
      <c r="S73" s="113"/>
      <c r="T73" s="114"/>
      <c r="U73" s="113"/>
      <c r="V73" s="113"/>
      <c r="W73" s="113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1"/>
    </row>
    <row r="74" spans="3:45" s="103" customFormat="1" ht="15" hidden="1" thickBot="1" x14ac:dyDescent="0.35">
      <c r="N74" s="113"/>
      <c r="O74" s="113"/>
      <c r="P74" s="113"/>
      <c r="Q74" s="113"/>
      <c r="R74" s="113"/>
      <c r="S74" s="119">
        <f>IF(P62=1,B9/8,IF(P62=2,B9/11,IF(P62=3,B9/14)))</f>
        <v>0</v>
      </c>
      <c r="T74" s="114"/>
      <c r="U74" s="113"/>
      <c r="V74" s="113"/>
      <c r="W74" s="113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1"/>
    </row>
    <row r="75" spans="3:45" s="103" customFormat="1" hidden="1" x14ac:dyDescent="0.3">
      <c r="T75" s="104"/>
    </row>
    <row r="76" spans="3:45" s="103" customFormat="1" hidden="1" x14ac:dyDescent="0.3">
      <c r="T76" s="104"/>
    </row>
    <row r="77" spans="3:45" s="103" customFormat="1" hidden="1" x14ac:dyDescent="0.3">
      <c r="T77" s="104"/>
    </row>
    <row r="78" spans="3:45" s="103" customFormat="1" hidden="1" x14ac:dyDescent="0.3">
      <c r="T78" s="104"/>
    </row>
    <row r="79" spans="3:45" s="103" customFormat="1" hidden="1" x14ac:dyDescent="0.3">
      <c r="T79" s="104"/>
    </row>
    <row r="80" spans="3:45" s="103" customFormat="1" hidden="1" x14ac:dyDescent="0.3">
      <c r="T80" s="104"/>
    </row>
    <row r="81" spans="20:20" s="103" customFormat="1" hidden="1" x14ac:dyDescent="0.3">
      <c r="T81" s="104"/>
    </row>
    <row r="82" spans="20:20" s="103" customFormat="1" hidden="1" x14ac:dyDescent="0.3">
      <c r="T82" s="104"/>
    </row>
    <row r="83" spans="20:20" s="103" customFormat="1" hidden="1" x14ac:dyDescent="0.3">
      <c r="T83" s="104"/>
    </row>
    <row r="84" spans="20:20" s="103" customFormat="1" hidden="1" x14ac:dyDescent="0.3">
      <c r="T84" s="104"/>
    </row>
    <row r="85" spans="20:20" s="103" customFormat="1" hidden="1" x14ac:dyDescent="0.3">
      <c r="T85" s="104"/>
    </row>
    <row r="86" spans="20:20" s="103" customFormat="1" hidden="1" x14ac:dyDescent="0.3">
      <c r="T86" s="104"/>
    </row>
    <row r="87" spans="20:20" s="103" customFormat="1" hidden="1" x14ac:dyDescent="0.3">
      <c r="T87" s="104"/>
    </row>
    <row r="88" spans="20:20" s="103" customFormat="1" hidden="1" x14ac:dyDescent="0.3">
      <c r="T88" s="104"/>
    </row>
    <row r="89" spans="20:20" s="103" customFormat="1" hidden="1" x14ac:dyDescent="0.3">
      <c r="T89" s="104"/>
    </row>
    <row r="90" spans="20:20" s="103" customFormat="1" hidden="1" x14ac:dyDescent="0.3">
      <c r="T90" s="104"/>
    </row>
    <row r="91" spans="20:20" s="103" customFormat="1" hidden="1" x14ac:dyDescent="0.3">
      <c r="T91" s="104"/>
    </row>
    <row r="92" spans="20:20" s="103" customFormat="1" hidden="1" x14ac:dyDescent="0.3">
      <c r="T92" s="104"/>
    </row>
    <row r="93" spans="20:20" s="103" customFormat="1" hidden="1" x14ac:dyDescent="0.3">
      <c r="T93" s="104"/>
    </row>
    <row r="94" spans="20:20" s="103" customFormat="1" hidden="1" x14ac:dyDescent="0.3">
      <c r="T94" s="104"/>
    </row>
    <row r="95" spans="20:20" s="103" customFormat="1" hidden="1" x14ac:dyDescent="0.3">
      <c r="T95" s="104"/>
    </row>
    <row r="96" spans="20:20" s="103" customFormat="1" hidden="1" x14ac:dyDescent="0.3">
      <c r="T96" s="104"/>
    </row>
    <row r="97" spans="20:20" s="103" customFormat="1" hidden="1" x14ac:dyDescent="0.3">
      <c r="T97" s="104"/>
    </row>
    <row r="98" spans="20:20" s="103" customFormat="1" hidden="1" x14ac:dyDescent="0.3">
      <c r="T98" s="104"/>
    </row>
    <row r="99" spans="20:20" s="103" customFormat="1" hidden="1" x14ac:dyDescent="0.3">
      <c r="T99" s="104"/>
    </row>
    <row r="100" spans="20:20" s="103" customFormat="1" hidden="1" x14ac:dyDescent="0.3">
      <c r="T100" s="104"/>
    </row>
    <row r="101" spans="20:20" s="103" customFormat="1" hidden="1" x14ac:dyDescent="0.3">
      <c r="T101" s="104"/>
    </row>
    <row r="102" spans="20:20" s="103" customFormat="1" hidden="1" x14ac:dyDescent="0.3">
      <c r="T102" s="104"/>
    </row>
    <row r="103" spans="20:20" s="103" customFormat="1" hidden="1" x14ac:dyDescent="0.3">
      <c r="T103" s="104"/>
    </row>
    <row r="104" spans="20:20" s="103" customFormat="1" hidden="1" x14ac:dyDescent="0.3">
      <c r="T104" s="104"/>
    </row>
    <row r="105" spans="20:20" s="103" customFormat="1" hidden="1" x14ac:dyDescent="0.3">
      <c r="T105" s="104"/>
    </row>
    <row r="106" spans="20:20" s="103" customFormat="1" hidden="1" x14ac:dyDescent="0.3">
      <c r="T106" s="104"/>
    </row>
    <row r="107" spans="20:20" s="103" customFormat="1" hidden="1" x14ac:dyDescent="0.3">
      <c r="T107" s="104"/>
    </row>
    <row r="108" spans="20:20" s="103" customFormat="1" hidden="1" x14ac:dyDescent="0.3">
      <c r="T108" s="104"/>
    </row>
    <row r="109" spans="20:20" s="103" customFormat="1" hidden="1" x14ac:dyDescent="0.3">
      <c r="T109" s="104"/>
    </row>
    <row r="110" spans="20:20" s="103" customFormat="1" hidden="1" x14ac:dyDescent="0.3">
      <c r="T110" s="104"/>
    </row>
    <row r="111" spans="20:20" s="103" customFormat="1" hidden="1" x14ac:dyDescent="0.3">
      <c r="T111" s="104"/>
    </row>
    <row r="112" spans="20:20" s="103" customFormat="1" hidden="1" x14ac:dyDescent="0.3">
      <c r="T112" s="104"/>
    </row>
    <row r="113" spans="20:20" s="103" customFormat="1" hidden="1" x14ac:dyDescent="0.3">
      <c r="T113" s="104"/>
    </row>
    <row r="114" spans="20:20" s="103" customFormat="1" hidden="1" x14ac:dyDescent="0.3">
      <c r="T114" s="104"/>
    </row>
    <row r="115" spans="20:20" s="103" customFormat="1" hidden="1" x14ac:dyDescent="0.3">
      <c r="T115" s="104"/>
    </row>
    <row r="116" spans="20:20" s="103" customFormat="1" hidden="1" x14ac:dyDescent="0.3">
      <c r="T116" s="104"/>
    </row>
    <row r="117" spans="20:20" s="103" customFormat="1" hidden="1" x14ac:dyDescent="0.3">
      <c r="T117" s="104"/>
    </row>
    <row r="118" spans="20:20" s="103" customFormat="1" hidden="1" x14ac:dyDescent="0.3">
      <c r="T118" s="104"/>
    </row>
    <row r="119" spans="20:20" s="103" customFormat="1" hidden="1" x14ac:dyDescent="0.3">
      <c r="T119" s="104"/>
    </row>
    <row r="120" spans="20:20" s="103" customFormat="1" hidden="1" x14ac:dyDescent="0.3">
      <c r="T120" s="104"/>
    </row>
    <row r="121" spans="20:20" s="103" customFormat="1" hidden="1" x14ac:dyDescent="0.3">
      <c r="T121" s="104"/>
    </row>
    <row r="122" spans="20:20" s="103" customFormat="1" hidden="1" x14ac:dyDescent="0.3">
      <c r="T122" s="104"/>
    </row>
    <row r="123" spans="20:20" s="103" customFormat="1" hidden="1" x14ac:dyDescent="0.3">
      <c r="T123" s="104"/>
    </row>
    <row r="124" spans="20:20" s="103" customFormat="1" hidden="1" x14ac:dyDescent="0.3">
      <c r="T124" s="104"/>
    </row>
    <row r="125" spans="20:20" s="103" customFormat="1" hidden="1" x14ac:dyDescent="0.3">
      <c r="T125" s="104"/>
    </row>
    <row r="126" spans="20:20" s="103" customFormat="1" hidden="1" x14ac:dyDescent="0.3">
      <c r="T126" s="104"/>
    </row>
    <row r="127" spans="20:20" s="103" customFormat="1" hidden="1" x14ac:dyDescent="0.3">
      <c r="T127" s="104"/>
    </row>
    <row r="128" spans="20:20" s="103" customFormat="1" hidden="1" x14ac:dyDescent="0.3">
      <c r="T128" s="104"/>
    </row>
    <row r="129" spans="20:24" s="103" customFormat="1" hidden="1" x14ac:dyDescent="0.3">
      <c r="T129" s="104"/>
    </row>
    <row r="130" spans="20:24" s="103" customFormat="1" hidden="1" x14ac:dyDescent="0.3">
      <c r="T130" s="104"/>
    </row>
    <row r="131" spans="20:24" s="103" customFormat="1" hidden="1" x14ac:dyDescent="0.3">
      <c r="T131" s="104"/>
    </row>
    <row r="132" spans="20:24" s="103" customFormat="1" hidden="1" x14ac:dyDescent="0.3">
      <c r="T132" s="104"/>
    </row>
    <row r="133" spans="20:24" s="103" customFormat="1" hidden="1" x14ac:dyDescent="0.3">
      <c r="T133" s="104"/>
    </row>
    <row r="134" spans="20:24" s="103" customFormat="1" hidden="1" x14ac:dyDescent="0.3">
      <c r="T134" s="104"/>
      <c r="X134" s="388"/>
    </row>
    <row r="135" spans="20:24" s="103" customFormat="1" hidden="1" x14ac:dyDescent="0.3">
      <c r="T135" s="104"/>
    </row>
    <row r="136" spans="20:24" s="103" customFormat="1" hidden="1" x14ac:dyDescent="0.3">
      <c r="T136" s="104"/>
    </row>
    <row r="137" spans="20:24" s="103" customFormat="1" hidden="1" x14ac:dyDescent="0.3">
      <c r="T137" s="104"/>
    </row>
    <row r="138" spans="20:24" s="103" customFormat="1" hidden="1" x14ac:dyDescent="0.3">
      <c r="T138" s="104"/>
    </row>
    <row r="139" spans="20:24" s="103" customFormat="1" hidden="1" x14ac:dyDescent="0.3">
      <c r="T139" s="104"/>
    </row>
    <row r="140" spans="20:24" s="103" customFormat="1" hidden="1" x14ac:dyDescent="0.3">
      <c r="T140" s="104"/>
    </row>
    <row r="141" spans="20:24" s="103" customFormat="1" hidden="1" x14ac:dyDescent="0.3">
      <c r="T141" s="104"/>
    </row>
    <row r="142" spans="20:24" s="103" customFormat="1" hidden="1" x14ac:dyDescent="0.3">
      <c r="T142" s="104"/>
    </row>
    <row r="143" spans="20:24" s="103" customFormat="1" hidden="1" x14ac:dyDescent="0.3">
      <c r="T143" s="104"/>
    </row>
    <row r="144" spans="20:24" s="103" customFormat="1" hidden="1" x14ac:dyDescent="0.3">
      <c r="T144" s="104"/>
    </row>
    <row r="145" spans="20:20" s="103" customFormat="1" hidden="1" x14ac:dyDescent="0.3">
      <c r="T145" s="104"/>
    </row>
    <row r="146" spans="20:20" s="103" customFormat="1" hidden="1" x14ac:dyDescent="0.3">
      <c r="T146" s="104"/>
    </row>
    <row r="147" spans="20:20" s="103" customFormat="1" hidden="1" x14ac:dyDescent="0.3">
      <c r="T147" s="104"/>
    </row>
    <row r="148" spans="20:20" s="103" customFormat="1" hidden="1" x14ac:dyDescent="0.3">
      <c r="T148" s="104"/>
    </row>
    <row r="149" spans="20:20" s="103" customFormat="1" hidden="1" x14ac:dyDescent="0.3">
      <c r="T149" s="104"/>
    </row>
    <row r="150" spans="20:20" s="103" customFormat="1" hidden="1" x14ac:dyDescent="0.3">
      <c r="T150" s="104"/>
    </row>
    <row r="151" spans="20:20" s="103" customFormat="1" hidden="1" x14ac:dyDescent="0.3">
      <c r="T151" s="104"/>
    </row>
    <row r="152" spans="20:20" s="103" customFormat="1" x14ac:dyDescent="0.3">
      <c r="T152" s="104"/>
    </row>
    <row r="153" spans="20:20" s="103" customFormat="1" x14ac:dyDescent="0.3">
      <c r="T153" s="104"/>
    </row>
    <row r="154" spans="20:20" s="103" customFormat="1" x14ac:dyDescent="0.3">
      <c r="T154" s="104"/>
    </row>
    <row r="155" spans="20:20" s="103" customFormat="1" x14ac:dyDescent="0.3">
      <c r="T155" s="104"/>
    </row>
    <row r="156" spans="20:20" s="103" customFormat="1" x14ac:dyDescent="0.3">
      <c r="T156" s="104"/>
    </row>
    <row r="157" spans="20:20" s="103" customFormat="1" x14ac:dyDescent="0.3">
      <c r="T157" s="104"/>
    </row>
    <row r="158" spans="20:20" s="103" customFormat="1" x14ac:dyDescent="0.3">
      <c r="T158" s="104"/>
    </row>
    <row r="159" spans="20:20" s="103" customFormat="1" x14ac:dyDescent="0.3">
      <c r="T159" s="104"/>
    </row>
    <row r="160" spans="20:20" s="103" customFormat="1" x14ac:dyDescent="0.3">
      <c r="T160" s="104"/>
    </row>
    <row r="161" spans="20:20" s="103" customFormat="1" x14ac:dyDescent="0.3">
      <c r="T161" s="104"/>
    </row>
    <row r="162" spans="20:20" s="103" customFormat="1" x14ac:dyDescent="0.3">
      <c r="T162" s="104"/>
    </row>
    <row r="163" spans="20:20" s="103" customFormat="1" x14ac:dyDescent="0.3">
      <c r="T163" s="104"/>
    </row>
    <row r="164" spans="20:20" s="103" customFormat="1" x14ac:dyDescent="0.3">
      <c r="T164" s="104"/>
    </row>
    <row r="165" spans="20:20" s="103" customFormat="1" x14ac:dyDescent="0.3">
      <c r="T165" s="104"/>
    </row>
    <row r="166" spans="20:20" s="103" customFormat="1" x14ac:dyDescent="0.3">
      <c r="T166" s="104"/>
    </row>
    <row r="167" spans="20:20" s="103" customFormat="1" x14ac:dyDescent="0.3">
      <c r="T167" s="104"/>
    </row>
    <row r="168" spans="20:20" s="103" customFormat="1" x14ac:dyDescent="0.3">
      <c r="T168" s="104"/>
    </row>
    <row r="169" spans="20:20" s="103" customFormat="1" x14ac:dyDescent="0.3">
      <c r="T169" s="104"/>
    </row>
    <row r="170" spans="20:20" s="103" customFormat="1" x14ac:dyDescent="0.3">
      <c r="T170" s="104"/>
    </row>
    <row r="171" spans="20:20" s="103" customFormat="1" x14ac:dyDescent="0.3">
      <c r="T171" s="104"/>
    </row>
    <row r="172" spans="20:20" s="103" customFormat="1" x14ac:dyDescent="0.3">
      <c r="T172" s="104"/>
    </row>
    <row r="173" spans="20:20" s="103" customFormat="1" x14ac:dyDescent="0.3">
      <c r="T173" s="104"/>
    </row>
    <row r="174" spans="20:20" s="103" customFormat="1" x14ac:dyDescent="0.3">
      <c r="T174" s="104"/>
    </row>
    <row r="175" spans="20:20" s="103" customFormat="1" x14ac:dyDescent="0.3">
      <c r="T175" s="104"/>
    </row>
    <row r="176" spans="20:20" s="103" customFormat="1" x14ac:dyDescent="0.3">
      <c r="T176" s="104"/>
    </row>
    <row r="177" spans="20:20" s="103" customFormat="1" x14ac:dyDescent="0.3">
      <c r="T177" s="104"/>
    </row>
    <row r="178" spans="20:20" s="103" customFormat="1" x14ac:dyDescent="0.3">
      <c r="T178" s="104"/>
    </row>
    <row r="179" spans="20:20" s="103" customFormat="1" x14ac:dyDescent="0.3">
      <c r="T179" s="104"/>
    </row>
    <row r="180" spans="20:20" s="103" customFormat="1" x14ac:dyDescent="0.3">
      <c r="T180" s="104"/>
    </row>
    <row r="181" spans="20:20" s="103" customFormat="1" x14ac:dyDescent="0.3">
      <c r="T181" s="104"/>
    </row>
    <row r="182" spans="20:20" s="103" customFormat="1" x14ac:dyDescent="0.3">
      <c r="T182" s="104"/>
    </row>
    <row r="183" spans="20:20" s="103" customFormat="1" x14ac:dyDescent="0.3">
      <c r="T183" s="104"/>
    </row>
    <row r="184" spans="20:20" s="103" customFormat="1" x14ac:dyDescent="0.3">
      <c r="T184" s="104"/>
    </row>
    <row r="185" spans="20:20" s="103" customFormat="1" x14ac:dyDescent="0.3">
      <c r="T185" s="104"/>
    </row>
    <row r="186" spans="20:20" s="103" customFormat="1" x14ac:dyDescent="0.3">
      <c r="T186" s="104"/>
    </row>
    <row r="187" spans="20:20" s="103" customFormat="1" x14ac:dyDescent="0.3">
      <c r="T187" s="104"/>
    </row>
    <row r="188" spans="20:20" s="103" customFormat="1" x14ac:dyDescent="0.3">
      <c r="T188" s="104"/>
    </row>
    <row r="189" spans="20:20" s="103" customFormat="1" x14ac:dyDescent="0.3">
      <c r="T189" s="104"/>
    </row>
    <row r="190" spans="20:20" s="103" customFormat="1" x14ac:dyDescent="0.3">
      <c r="T190" s="104"/>
    </row>
    <row r="191" spans="20:20" s="103" customFormat="1" x14ac:dyDescent="0.3">
      <c r="T191" s="104"/>
    </row>
    <row r="192" spans="20:20" s="103" customFormat="1" x14ac:dyDescent="0.3">
      <c r="T192" s="104"/>
    </row>
    <row r="193" spans="20:20" s="103" customFormat="1" x14ac:dyDescent="0.3">
      <c r="T193" s="104"/>
    </row>
    <row r="194" spans="20:20" s="103" customFormat="1" x14ac:dyDescent="0.3">
      <c r="T194" s="104"/>
    </row>
    <row r="195" spans="20:20" s="103" customFormat="1" x14ac:dyDescent="0.3">
      <c r="T195" s="104"/>
    </row>
    <row r="196" spans="20:20" s="103" customFormat="1" x14ac:dyDescent="0.3">
      <c r="T196" s="104"/>
    </row>
    <row r="197" spans="20:20" s="103" customFormat="1" x14ac:dyDescent="0.3">
      <c r="T197" s="104"/>
    </row>
    <row r="198" spans="20:20" s="103" customFormat="1" x14ac:dyDescent="0.3">
      <c r="T198" s="104"/>
    </row>
    <row r="199" spans="20:20" s="103" customFormat="1" x14ac:dyDescent="0.3">
      <c r="T199" s="104"/>
    </row>
    <row r="200" spans="20:20" s="103" customFormat="1" x14ac:dyDescent="0.3">
      <c r="T200" s="104"/>
    </row>
    <row r="201" spans="20:20" s="103" customFormat="1" x14ac:dyDescent="0.3">
      <c r="T201" s="104"/>
    </row>
    <row r="202" spans="20:20" s="103" customFormat="1" x14ac:dyDescent="0.3">
      <c r="T202" s="104"/>
    </row>
    <row r="203" spans="20:20" s="103" customFormat="1" x14ac:dyDescent="0.3">
      <c r="T203" s="104"/>
    </row>
    <row r="204" spans="20:20" s="103" customFormat="1" x14ac:dyDescent="0.3">
      <c r="T204" s="104"/>
    </row>
    <row r="205" spans="20:20" s="103" customFormat="1" x14ac:dyDescent="0.3">
      <c r="T205" s="104"/>
    </row>
  </sheetData>
  <sheetProtection algorithmName="SHA-512" hashValue="fOfgplHSEN0F2K8uySrSHl6DTwFM0DlOgUNkA8w1JR1EryF71oaN94CF2vyUuUoIPBo6r2HP1glRI3vbI84B1w==" saltValue="Ww4NLDXvhnB73w/gsxXIGg==" spinCount="100000" sheet="1" objects="1" scenarios="1" selectLockedCells="1"/>
  <mergeCells count="183">
    <mergeCell ref="M48:P48"/>
    <mergeCell ref="M49:P49"/>
    <mergeCell ref="M50:P50"/>
    <mergeCell ref="M51:P51"/>
    <mergeCell ref="M52:P52"/>
    <mergeCell ref="AC39:AD39"/>
    <mergeCell ref="M39:P39"/>
    <mergeCell ref="M40:P40"/>
    <mergeCell ref="M41:P41"/>
    <mergeCell ref="M42:P42"/>
    <mergeCell ref="M43:P43"/>
    <mergeCell ref="M44:P44"/>
    <mergeCell ref="M45:P45"/>
    <mergeCell ref="M46:P46"/>
    <mergeCell ref="M47:P47"/>
    <mergeCell ref="X71:Y71"/>
    <mergeCell ref="AG71:AH71"/>
    <mergeCell ref="C72:D72"/>
    <mergeCell ref="E72:F72"/>
    <mergeCell ref="G72:H72"/>
    <mergeCell ref="I72:J72"/>
    <mergeCell ref="K72:L72"/>
    <mergeCell ref="X72:Y72"/>
    <mergeCell ref="AG72:AH72"/>
    <mergeCell ref="C71:D71"/>
    <mergeCell ref="E71:F71"/>
    <mergeCell ref="G71:H71"/>
    <mergeCell ref="I71:J71"/>
    <mergeCell ref="K71:L71"/>
    <mergeCell ref="X69:Y69"/>
    <mergeCell ref="AG69:AH69"/>
    <mergeCell ref="Q70:R70"/>
    <mergeCell ref="X70:Y70"/>
    <mergeCell ref="AG70:AH70"/>
    <mergeCell ref="C69:D69"/>
    <mergeCell ref="E69:F69"/>
    <mergeCell ref="G69:H69"/>
    <mergeCell ref="I69:J69"/>
    <mergeCell ref="K69:L69"/>
    <mergeCell ref="K70:L70"/>
    <mergeCell ref="I70:J70"/>
    <mergeCell ref="G70:H70"/>
    <mergeCell ref="E70:F70"/>
    <mergeCell ref="C70:D70"/>
    <mergeCell ref="T67:U67"/>
    <mergeCell ref="X67:Y67"/>
    <mergeCell ref="AG67:AH67"/>
    <mergeCell ref="X68:Y68"/>
    <mergeCell ref="AG68:AH68"/>
    <mergeCell ref="C67:D67"/>
    <mergeCell ref="E67:F67"/>
    <mergeCell ref="G67:H67"/>
    <mergeCell ref="I67:J67"/>
    <mergeCell ref="K67:L67"/>
    <mergeCell ref="K68:L68"/>
    <mergeCell ref="I68:J68"/>
    <mergeCell ref="G68:H68"/>
    <mergeCell ref="E68:F68"/>
    <mergeCell ref="C68:D68"/>
    <mergeCell ref="O65:S65"/>
    <mergeCell ref="T65:U65"/>
    <mergeCell ref="X65:Y65"/>
    <mergeCell ref="AG65:AH65"/>
    <mergeCell ref="X66:Y66"/>
    <mergeCell ref="AG66:AH66"/>
    <mergeCell ref="C65:D65"/>
    <mergeCell ref="E65:F65"/>
    <mergeCell ref="G65:H65"/>
    <mergeCell ref="I65:J65"/>
    <mergeCell ref="K65:L65"/>
    <mergeCell ref="K66:L66"/>
    <mergeCell ref="I66:J66"/>
    <mergeCell ref="G66:H66"/>
    <mergeCell ref="E66:F66"/>
    <mergeCell ref="C66:D66"/>
    <mergeCell ref="N63:S63"/>
    <mergeCell ref="T63:U63"/>
    <mergeCell ref="X63:Y63"/>
    <mergeCell ref="AG63:AH63"/>
    <mergeCell ref="X64:Y64"/>
    <mergeCell ref="AG64:AH64"/>
    <mergeCell ref="C63:D63"/>
    <mergeCell ref="E63:F63"/>
    <mergeCell ref="G63:H63"/>
    <mergeCell ref="I63:J63"/>
    <mergeCell ref="K63:L63"/>
    <mergeCell ref="K64:L64"/>
    <mergeCell ref="I64:J64"/>
    <mergeCell ref="G64:H64"/>
    <mergeCell ref="E64:F64"/>
    <mergeCell ref="C64:D64"/>
    <mergeCell ref="C62:D62"/>
    <mergeCell ref="E62:F62"/>
    <mergeCell ref="G62:H62"/>
    <mergeCell ref="I62:J62"/>
    <mergeCell ref="K62:L62"/>
    <mergeCell ref="X62:Y62"/>
    <mergeCell ref="AG62:AH62"/>
    <mergeCell ref="I61:J61"/>
    <mergeCell ref="G61:H61"/>
    <mergeCell ref="E61:F61"/>
    <mergeCell ref="C61:D61"/>
    <mergeCell ref="P59:Q59"/>
    <mergeCell ref="X59:Y59"/>
    <mergeCell ref="AG59:AH59"/>
    <mergeCell ref="P60:Q60"/>
    <mergeCell ref="X60:Y60"/>
    <mergeCell ref="AA60:AD61"/>
    <mergeCell ref="AG60:AH60"/>
    <mergeCell ref="C59:D59"/>
    <mergeCell ref="E59:F59"/>
    <mergeCell ref="G59:H59"/>
    <mergeCell ref="I59:J59"/>
    <mergeCell ref="K59:L59"/>
    <mergeCell ref="K61:L61"/>
    <mergeCell ref="X61:Y61"/>
    <mergeCell ref="AG61:AH61"/>
    <mergeCell ref="K60:L60"/>
    <mergeCell ref="I60:J60"/>
    <mergeCell ref="G60:H60"/>
    <mergeCell ref="E60:F60"/>
    <mergeCell ref="C60:D60"/>
    <mergeCell ref="P57:Q57"/>
    <mergeCell ref="X57:Y57"/>
    <mergeCell ref="AG57:AH57"/>
    <mergeCell ref="P58:Q58"/>
    <mergeCell ref="X58:Y58"/>
    <mergeCell ref="AG58:AH58"/>
    <mergeCell ref="C57:D57"/>
    <mergeCell ref="E57:F57"/>
    <mergeCell ref="G57:H57"/>
    <mergeCell ref="I57:J57"/>
    <mergeCell ref="K57:L57"/>
    <mergeCell ref="K58:L58"/>
    <mergeCell ref="I58:J58"/>
    <mergeCell ref="G58:H58"/>
    <mergeCell ref="E58:F58"/>
    <mergeCell ref="C58:D58"/>
    <mergeCell ref="AM2:AS3"/>
    <mergeCell ref="AA5:AD5"/>
    <mergeCell ref="AH6:AK6"/>
    <mergeCell ref="C9:H10"/>
    <mergeCell ref="L9:P10"/>
    <mergeCell ref="T9:X10"/>
    <mergeCell ref="AJ5:AK5"/>
    <mergeCell ref="F5:O5"/>
    <mergeCell ref="S5:U5"/>
    <mergeCell ref="AP5:AS5"/>
    <mergeCell ref="AM5:AO5"/>
    <mergeCell ref="L13:M13"/>
    <mergeCell ref="L14:M14"/>
    <mergeCell ref="L15:M15"/>
    <mergeCell ref="L16:M16"/>
    <mergeCell ref="B14:J14"/>
    <mergeCell ref="B15:J15"/>
    <mergeCell ref="B16:J16"/>
    <mergeCell ref="W7:AC7"/>
    <mergeCell ref="A13:G13"/>
    <mergeCell ref="L17:M17"/>
    <mergeCell ref="L18:M18"/>
    <mergeCell ref="L19:M19"/>
    <mergeCell ref="L20:M20"/>
    <mergeCell ref="L21:M21"/>
    <mergeCell ref="B20:J20"/>
    <mergeCell ref="B21:J21"/>
    <mergeCell ref="B17:J17"/>
    <mergeCell ref="B18:J18"/>
    <mergeCell ref="B19:J19"/>
    <mergeCell ref="AG31:AJ32"/>
    <mergeCell ref="AL31:AO32"/>
    <mergeCell ref="B26:J26"/>
    <mergeCell ref="L26:M26"/>
    <mergeCell ref="B27:J27"/>
    <mergeCell ref="L27:M27"/>
    <mergeCell ref="L22:M22"/>
    <mergeCell ref="L23:M23"/>
    <mergeCell ref="L24:M24"/>
    <mergeCell ref="B25:J25"/>
    <mergeCell ref="L25:M25"/>
    <mergeCell ref="B28:M28"/>
    <mergeCell ref="B22:J22"/>
    <mergeCell ref="B23:J23"/>
    <mergeCell ref="B24:J24"/>
  </mergeCells>
  <dataValidations count="3">
    <dataValidation type="list" allowBlank="1" showInputMessage="1" showErrorMessage="1" prompt="Select your Kitsap Transit Vanpool Coordinator" sqref="AM5:AO5" xr:uid="{00000000-0002-0000-0000-000000000000}">
      <formula1>$V$46:$V$47</formula1>
    </dataValidation>
    <dataValidation type="list" allowBlank="1" showInputMessage="1" showErrorMessage="1" sqref="S5:U5" xr:uid="{00000000-0002-0000-0000-000001000000}">
      <formula1>$AC$41:$AC$52</formula1>
    </dataValidation>
    <dataValidation type="list" allowBlank="1" showInputMessage="1" showErrorMessage="1" prompt="Is the member riding next month?" sqref="K14:K27" xr:uid="{00000000-0002-0000-0000-000002000000}">
      <formula1>$D$41:$D$42</formula1>
    </dataValidation>
  </dataValidations>
  <printOptions horizontalCentered="1" verticalCentered="1"/>
  <pageMargins left="0.25" right="0.25" top="0.75" bottom="0.75" header="0.3" footer="0.3"/>
  <pageSetup scale="9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290"/>
  <sheetViews>
    <sheetView zoomScaleNormal="100" workbookViewId="0">
      <selection activeCell="A38" sqref="A38:XFD204"/>
    </sheetView>
  </sheetViews>
  <sheetFormatPr defaultColWidth="9.109375" defaultRowHeight="12.9" customHeight="1" x14ac:dyDescent="0.3"/>
  <cols>
    <col min="1" max="1" width="9.109375" style="264"/>
    <col min="2" max="2" width="26.88671875" style="36" customWidth="1"/>
    <col min="3" max="3" width="8.33203125" style="36" customWidth="1"/>
    <col min="4" max="4" width="8.88671875" style="36" customWidth="1"/>
    <col min="5" max="5" width="28.88671875" style="36" customWidth="1"/>
    <col min="6" max="6" width="18.33203125" style="36" customWidth="1"/>
    <col min="7" max="7" width="30.44140625" style="36" customWidth="1"/>
    <col min="8" max="8" width="17.109375" style="36" customWidth="1"/>
    <col min="9" max="9" width="17.33203125" style="36" customWidth="1"/>
    <col min="10" max="10" width="10.109375" style="36" bestFit="1" customWidth="1"/>
    <col min="11" max="11" width="27.88671875" style="36" bestFit="1" customWidth="1"/>
    <col min="12" max="12" width="10.109375" style="36" bestFit="1" customWidth="1"/>
    <col min="13" max="16384" width="9.109375" style="36"/>
  </cols>
  <sheetData>
    <row r="1" spans="2:9" ht="26.25" customHeight="1" thickTop="1" thickBot="1" x14ac:dyDescent="0.35">
      <c r="B1" s="34" t="s">
        <v>15</v>
      </c>
      <c r="C1" s="34" t="s">
        <v>14</v>
      </c>
      <c r="D1" s="35" t="s">
        <v>13</v>
      </c>
      <c r="E1" s="35" t="s">
        <v>12</v>
      </c>
      <c r="F1" s="34" t="s">
        <v>16</v>
      </c>
      <c r="G1" s="153" t="s">
        <v>28</v>
      </c>
      <c r="H1" s="334">
        <f>SUM(F10)</f>
        <v>0</v>
      </c>
    </row>
    <row r="2" spans="2:9" ht="17.100000000000001" customHeight="1" thickBot="1" x14ac:dyDescent="0.35">
      <c r="B2" s="180">
        <f>'Ridership Report'!F5</f>
        <v>0</v>
      </c>
      <c r="C2" s="180">
        <f>'Ridership Report'!AA5</f>
        <v>0</v>
      </c>
      <c r="D2" s="180">
        <f>'Ridership Report'!AM2</f>
        <v>0</v>
      </c>
      <c r="E2" s="181">
        <f>'Ridership Report'!AM5</f>
        <v>0</v>
      </c>
      <c r="F2" s="182" t="str">
        <f>'Ridership Report'!S5</f>
        <v>Jan'23</v>
      </c>
      <c r="G2" s="154" t="s">
        <v>34</v>
      </c>
      <c r="H2" s="335">
        <f>'Ridership Report'!AS28</f>
        <v>0</v>
      </c>
    </row>
    <row r="3" spans="2:9" ht="17.25" customHeight="1" thickBot="1" x14ac:dyDescent="0.4">
      <c r="B3" s="151" t="s">
        <v>35</v>
      </c>
      <c r="C3" s="150" t="s">
        <v>6</v>
      </c>
      <c r="D3" s="37"/>
      <c r="E3" s="457" t="s">
        <v>21</v>
      </c>
      <c r="F3" s="458"/>
      <c r="G3" s="154" t="s">
        <v>112</v>
      </c>
      <c r="H3" s="184" t="e">
        <f>SUM(H1/H2)</f>
        <v>#DIV/0!</v>
      </c>
    </row>
    <row r="4" spans="2:9" ht="21" customHeight="1" thickBot="1" x14ac:dyDescent="0.4">
      <c r="B4" s="38" t="s">
        <v>42</v>
      </c>
      <c r="C4" s="39" t="s">
        <v>66</v>
      </c>
      <c r="D4" s="38" t="s">
        <v>14</v>
      </c>
      <c r="E4" s="40" t="s">
        <v>80</v>
      </c>
      <c r="F4" s="206"/>
      <c r="G4" s="341" t="s">
        <v>127</v>
      </c>
      <c r="H4" s="209"/>
    </row>
    <row r="5" spans="2:9" ht="17.100000000000001" customHeight="1" thickBot="1" x14ac:dyDescent="0.35">
      <c r="B5" s="41" t="s">
        <v>18</v>
      </c>
      <c r="C5" s="203"/>
      <c r="D5" s="205"/>
      <c r="E5" s="42" t="s">
        <v>81</v>
      </c>
      <c r="F5" s="207"/>
      <c r="G5" s="155" t="s">
        <v>113</v>
      </c>
      <c r="H5" s="183">
        <f>H2*H4</f>
        <v>0</v>
      </c>
    </row>
    <row r="6" spans="2:9" ht="17.100000000000001" customHeight="1" thickBot="1" x14ac:dyDescent="0.35">
      <c r="B6" s="43" t="s">
        <v>19</v>
      </c>
      <c r="C6" s="204"/>
      <c r="D6" s="205"/>
      <c r="E6" s="44" t="s">
        <v>150</v>
      </c>
      <c r="F6" s="207"/>
      <c r="G6" s="460" t="s">
        <v>115</v>
      </c>
      <c r="H6" s="462">
        <f>IF(H1&lt;=H5,0,(H1-H5)*0.55)</f>
        <v>0</v>
      </c>
    </row>
    <row r="7" spans="2:9" ht="17.100000000000001" customHeight="1" thickBot="1" x14ac:dyDescent="0.4">
      <c r="B7" s="45" t="s">
        <v>44</v>
      </c>
      <c r="C7" s="46" t="s">
        <v>66</v>
      </c>
      <c r="D7" s="38" t="s">
        <v>14</v>
      </c>
      <c r="E7" s="47" t="s">
        <v>74</v>
      </c>
      <c r="F7" s="207"/>
      <c r="G7" s="461"/>
      <c r="H7" s="463"/>
    </row>
    <row r="8" spans="2:9" ht="17.100000000000001" customHeight="1" thickBot="1" x14ac:dyDescent="0.4">
      <c r="B8" s="41" t="s">
        <v>36</v>
      </c>
      <c r="C8" s="203"/>
      <c r="D8" s="205"/>
      <c r="E8" s="48" t="s">
        <v>75</v>
      </c>
      <c r="F8" s="208"/>
      <c r="G8" s="47" t="s">
        <v>31</v>
      </c>
      <c r="H8" s="342">
        <v>0</v>
      </c>
    </row>
    <row r="9" spans="2:9" ht="17.100000000000001" customHeight="1" thickBot="1" x14ac:dyDescent="0.4">
      <c r="B9" s="49" t="s">
        <v>37</v>
      </c>
      <c r="C9" s="204"/>
      <c r="D9" s="205"/>
      <c r="E9" s="178" t="s">
        <v>23</v>
      </c>
      <c r="F9" s="185">
        <f>SUM(F4:F8)</f>
        <v>0</v>
      </c>
      <c r="G9" s="188" t="s">
        <v>114</v>
      </c>
      <c r="H9" s="156" t="e">
        <f>(C16*'Ridership Report'!G41)+SUM(H8+H6)</f>
        <v>#N/A</v>
      </c>
      <c r="I9" s="152"/>
    </row>
    <row r="10" spans="2:9" ht="17.100000000000001" customHeight="1" thickBot="1" x14ac:dyDescent="0.35">
      <c r="B10" s="41" t="s">
        <v>38</v>
      </c>
      <c r="C10" s="203"/>
      <c r="D10" s="205"/>
      <c r="E10" s="179" t="s">
        <v>24</v>
      </c>
      <c r="F10" s="186">
        <f>SUM(C14+C15-F9)</f>
        <v>0</v>
      </c>
      <c r="G10" s="47" t="s">
        <v>123</v>
      </c>
      <c r="H10" s="191">
        <f>F33</f>
        <v>0</v>
      </c>
      <c r="I10" s="50"/>
    </row>
    <row r="11" spans="2:9" ht="17.100000000000001" customHeight="1" thickBot="1" x14ac:dyDescent="0.35">
      <c r="B11" s="49" t="s">
        <v>39</v>
      </c>
      <c r="C11" s="204"/>
      <c r="D11" s="205"/>
      <c r="E11" s="470" t="s">
        <v>9</v>
      </c>
      <c r="F11" s="471"/>
      <c r="G11" s="189" t="s">
        <v>124</v>
      </c>
      <c r="H11" s="191">
        <f>C33</f>
        <v>0</v>
      </c>
    </row>
    <row r="12" spans="2:9" ht="17.100000000000001" customHeight="1" thickBot="1" x14ac:dyDescent="0.35">
      <c r="B12" s="51" t="s">
        <v>40</v>
      </c>
      <c r="C12" s="203"/>
      <c r="D12" s="205"/>
      <c r="E12" s="472"/>
      <c r="F12" s="473"/>
      <c r="G12" s="47" t="s">
        <v>29</v>
      </c>
      <c r="H12" s="210"/>
    </row>
    <row r="13" spans="2:9" ht="17.100000000000001" customHeight="1" thickBot="1" x14ac:dyDescent="0.35">
      <c r="B13" s="43" t="s">
        <v>41</v>
      </c>
      <c r="C13" s="204"/>
      <c r="D13" s="205"/>
      <c r="E13" s="474"/>
      <c r="F13" s="475"/>
      <c r="G13" s="47" t="s">
        <v>30</v>
      </c>
      <c r="H13" s="210"/>
    </row>
    <row r="14" spans="2:9" ht="17.100000000000001" customHeight="1" thickBot="1" x14ac:dyDescent="0.35">
      <c r="B14" s="175" t="s">
        <v>20</v>
      </c>
      <c r="C14" s="176">
        <f>SUM(C6-C5) +(C9-C8)+(C11-C10)+(C13-C12)</f>
        <v>0</v>
      </c>
      <c r="D14" s="177"/>
      <c r="E14" s="474"/>
      <c r="F14" s="475"/>
      <c r="G14" s="47" t="s">
        <v>43</v>
      </c>
      <c r="H14" s="210"/>
    </row>
    <row r="15" spans="2:9" ht="17.100000000000001" customHeight="1" thickBot="1" x14ac:dyDescent="0.35">
      <c r="B15" s="305"/>
      <c r="C15" s="346"/>
      <c r="D15" s="347"/>
      <c r="E15" s="476"/>
      <c r="F15" s="477"/>
      <c r="G15" s="190" t="s">
        <v>122</v>
      </c>
      <c r="H15" s="169">
        <f>SUM(H10:H14)</f>
        <v>0</v>
      </c>
    </row>
    <row r="16" spans="2:9" ht="17.100000000000001" customHeight="1" thickBot="1" x14ac:dyDescent="0.35">
      <c r="B16" s="353" t="s">
        <v>139</v>
      </c>
      <c r="C16" s="468" t="e">
        <f>E49</f>
        <v>#N/A</v>
      </c>
      <c r="D16" s="469"/>
      <c r="E16" s="345" t="s">
        <v>17</v>
      </c>
      <c r="F16" s="187"/>
      <c r="G16" s="464" t="s">
        <v>126</v>
      </c>
      <c r="H16" s="466" t="e">
        <f>H9-(H15+H33)</f>
        <v>#N/A</v>
      </c>
    </row>
    <row r="17" spans="2:10" ht="17.100000000000001" customHeight="1" thickBot="1" x14ac:dyDescent="0.35">
      <c r="B17" s="168"/>
      <c r="C17" s="483" t="s">
        <v>149</v>
      </c>
      <c r="D17" s="484"/>
      <c r="E17" s="484"/>
      <c r="F17" s="485"/>
      <c r="G17" s="465"/>
      <c r="H17" s="467"/>
    </row>
    <row r="18" spans="2:10" ht="17.100000000000001" customHeight="1" thickBot="1" x14ac:dyDescent="0.35">
      <c r="B18" s="172" t="s">
        <v>82</v>
      </c>
      <c r="C18" s="173" t="s">
        <v>0</v>
      </c>
      <c r="D18" s="173" t="s">
        <v>25</v>
      </c>
      <c r="E18" s="173" t="s">
        <v>26</v>
      </c>
      <c r="F18" s="173" t="s">
        <v>27</v>
      </c>
      <c r="G18" s="173" t="s">
        <v>45</v>
      </c>
      <c r="H18" s="174" t="s">
        <v>125</v>
      </c>
    </row>
    <row r="19" spans="2:10" ht="17.100000000000001" customHeight="1" x14ac:dyDescent="0.3">
      <c r="B19" s="336">
        <f>'Ridership Report'!B14</f>
        <v>0</v>
      </c>
      <c r="C19" s="211"/>
      <c r="D19" s="221"/>
      <c r="E19" s="212"/>
      <c r="F19" s="211"/>
      <c r="G19" s="225"/>
      <c r="H19" s="100">
        <f>SUM(D19+G19)</f>
        <v>0</v>
      </c>
    </row>
    <row r="20" spans="2:10" ht="17.100000000000001" customHeight="1" x14ac:dyDescent="0.3">
      <c r="B20" s="213">
        <f>'Ridership Report'!B15</f>
        <v>0</v>
      </c>
      <c r="C20" s="214"/>
      <c r="D20" s="222"/>
      <c r="E20" s="216"/>
      <c r="F20" s="214"/>
      <c r="G20" s="226"/>
      <c r="H20" s="100">
        <f t="shared" ref="H20:H32" si="0">SUM(D20+G20)</f>
        <v>0</v>
      </c>
    </row>
    <row r="21" spans="2:10" ht="17.100000000000001" customHeight="1" x14ac:dyDescent="0.3">
      <c r="B21" s="213">
        <f>'Ridership Report'!B16</f>
        <v>0</v>
      </c>
      <c r="C21" s="214"/>
      <c r="D21" s="222"/>
      <c r="E21" s="216"/>
      <c r="F21" s="214"/>
      <c r="G21" s="226"/>
      <c r="H21" s="100">
        <f t="shared" si="0"/>
        <v>0</v>
      </c>
      <c r="J21" s="278"/>
    </row>
    <row r="22" spans="2:10" ht="17.100000000000001" customHeight="1" x14ac:dyDescent="0.3">
      <c r="B22" s="213">
        <f>'Ridership Report'!B17</f>
        <v>0</v>
      </c>
      <c r="C22" s="214"/>
      <c r="D22" s="222"/>
      <c r="E22" s="216"/>
      <c r="F22" s="214"/>
      <c r="G22" s="226"/>
      <c r="H22" s="100">
        <f t="shared" si="0"/>
        <v>0</v>
      </c>
    </row>
    <row r="23" spans="2:10" ht="17.100000000000001" customHeight="1" x14ac:dyDescent="0.3">
      <c r="B23" s="213">
        <f>'Ridership Report'!B18</f>
        <v>0</v>
      </c>
      <c r="C23" s="214"/>
      <c r="D23" s="222"/>
      <c r="E23" s="216"/>
      <c r="F23" s="214"/>
      <c r="G23" s="226"/>
      <c r="H23" s="100">
        <f t="shared" si="0"/>
        <v>0</v>
      </c>
    </row>
    <row r="24" spans="2:10" ht="17.100000000000001" customHeight="1" x14ac:dyDescent="0.3">
      <c r="B24" s="213">
        <f>'Ridership Report'!B19</f>
        <v>0</v>
      </c>
      <c r="C24" s="214"/>
      <c r="D24" s="222"/>
      <c r="E24" s="216"/>
      <c r="F24" s="214"/>
      <c r="G24" s="226"/>
      <c r="H24" s="100">
        <f t="shared" si="0"/>
        <v>0</v>
      </c>
    </row>
    <row r="25" spans="2:10" ht="17.100000000000001" customHeight="1" x14ac:dyDescent="0.3">
      <c r="B25" s="213">
        <f>'Ridership Report'!B20</f>
        <v>0</v>
      </c>
      <c r="C25" s="214"/>
      <c r="D25" s="222"/>
      <c r="E25" s="217"/>
      <c r="F25" s="215"/>
      <c r="G25" s="226"/>
      <c r="H25" s="100">
        <f t="shared" si="0"/>
        <v>0</v>
      </c>
    </row>
    <row r="26" spans="2:10" ht="17.100000000000001" customHeight="1" x14ac:dyDescent="0.3">
      <c r="B26" s="213">
        <f>'Ridership Report'!B21</f>
        <v>0</v>
      </c>
      <c r="C26" s="214"/>
      <c r="D26" s="222"/>
      <c r="E26" s="217"/>
      <c r="F26" s="215"/>
      <c r="G26" s="226"/>
      <c r="H26" s="100">
        <f t="shared" si="0"/>
        <v>0</v>
      </c>
    </row>
    <row r="27" spans="2:10" ht="17.100000000000001" customHeight="1" x14ac:dyDescent="0.3">
      <c r="B27" s="213">
        <f>'Ridership Report'!B22</f>
        <v>0</v>
      </c>
      <c r="C27" s="214"/>
      <c r="D27" s="222"/>
      <c r="E27" s="217"/>
      <c r="F27" s="215"/>
      <c r="G27" s="226"/>
      <c r="H27" s="100">
        <f t="shared" si="0"/>
        <v>0</v>
      </c>
    </row>
    <row r="28" spans="2:10" ht="17.100000000000001" customHeight="1" x14ac:dyDescent="0.3">
      <c r="B28" s="213">
        <f>'Ridership Report'!B23</f>
        <v>0</v>
      </c>
      <c r="C28" s="214"/>
      <c r="D28" s="222"/>
      <c r="E28" s="217"/>
      <c r="F28" s="215"/>
      <c r="G28" s="226"/>
      <c r="H28" s="100">
        <f t="shared" si="0"/>
        <v>0</v>
      </c>
    </row>
    <row r="29" spans="2:10" ht="17.100000000000001" customHeight="1" x14ac:dyDescent="0.3">
      <c r="B29" s="213">
        <f>'Ridership Report'!B24</f>
        <v>0</v>
      </c>
      <c r="C29" s="214"/>
      <c r="D29" s="222"/>
      <c r="E29" s="217"/>
      <c r="F29" s="215"/>
      <c r="G29" s="226"/>
      <c r="H29" s="100">
        <f t="shared" si="0"/>
        <v>0</v>
      </c>
    </row>
    <row r="30" spans="2:10" ht="17.100000000000001" customHeight="1" x14ac:dyDescent="0.3">
      <c r="B30" s="122">
        <f>'Ridership Report'!B25</f>
        <v>0</v>
      </c>
      <c r="C30" s="214"/>
      <c r="D30" s="222"/>
      <c r="E30" s="217"/>
      <c r="F30" s="215"/>
      <c r="G30" s="226"/>
      <c r="H30" s="100">
        <f t="shared" si="0"/>
        <v>0</v>
      </c>
    </row>
    <row r="31" spans="2:10" ht="17.100000000000001" customHeight="1" x14ac:dyDescent="0.3">
      <c r="B31" s="122">
        <f>'Ridership Report'!B26</f>
        <v>0</v>
      </c>
      <c r="C31" s="214"/>
      <c r="D31" s="222"/>
      <c r="E31" s="217"/>
      <c r="F31" s="215"/>
      <c r="G31" s="226"/>
      <c r="H31" s="100">
        <f t="shared" si="0"/>
        <v>0</v>
      </c>
    </row>
    <row r="32" spans="2:10" ht="17.100000000000001" customHeight="1" thickBot="1" x14ac:dyDescent="0.35">
      <c r="B32" s="123">
        <f>'Ridership Report'!B27</f>
        <v>0</v>
      </c>
      <c r="C32" s="218"/>
      <c r="D32" s="223"/>
      <c r="E32" s="220"/>
      <c r="F32" s="219"/>
      <c r="G32" s="227"/>
      <c r="H32" s="100">
        <f t="shared" si="0"/>
        <v>0</v>
      </c>
    </row>
    <row r="33" spans="2:17" ht="17.100000000000001" customHeight="1" thickBot="1" x14ac:dyDescent="0.35">
      <c r="B33" s="157"/>
      <c r="C33" s="170">
        <f>SUM(C19:C32)</f>
        <v>0</v>
      </c>
      <c r="D33" s="224">
        <f>SUM(D19:D32)</f>
        <v>0</v>
      </c>
      <c r="E33" s="158"/>
      <c r="F33" s="171">
        <f>SUM(F19:F32)</f>
        <v>0</v>
      </c>
      <c r="G33" s="228" t="s">
        <v>1</v>
      </c>
      <c r="H33" s="229">
        <f>SUM(H19:H32)</f>
        <v>0</v>
      </c>
    </row>
    <row r="34" spans="2:17" ht="17.100000000000001" customHeight="1" x14ac:dyDescent="0.3">
      <c r="B34" s="486" t="s">
        <v>151</v>
      </c>
      <c r="C34" s="487"/>
      <c r="D34" s="487"/>
      <c r="E34" s="382" t="s">
        <v>152</v>
      </c>
      <c r="F34" s="159" t="s">
        <v>153</v>
      </c>
      <c r="G34" s="160" t="s">
        <v>143</v>
      </c>
      <c r="H34" s="161"/>
    </row>
    <row r="35" spans="2:17" ht="17.100000000000001" customHeight="1" x14ac:dyDescent="0.3">
      <c r="B35" s="488"/>
      <c r="C35" s="489"/>
      <c r="D35" s="489"/>
      <c r="E35" s="383" t="e">
        <f>F123</f>
        <v>#N/A</v>
      </c>
      <c r="F35" s="162" t="s">
        <v>144</v>
      </c>
      <c r="G35" s="163" t="s">
        <v>145</v>
      </c>
      <c r="H35" s="164"/>
    </row>
    <row r="36" spans="2:17" ht="15" thickBot="1" x14ac:dyDescent="0.35">
      <c r="B36" s="165"/>
      <c r="C36" s="166"/>
      <c r="D36" s="166"/>
      <c r="E36" s="384" t="e">
        <f>E35-H9</f>
        <v>#N/A</v>
      </c>
      <c r="F36" s="167" t="s">
        <v>154</v>
      </c>
      <c r="G36" s="490" t="s">
        <v>155</v>
      </c>
      <c r="H36" s="491"/>
    </row>
    <row r="37" spans="2:17" s="52" customFormat="1" ht="13.8" x14ac:dyDescent="0.3"/>
    <row r="38" spans="2:17" s="52" customFormat="1" ht="13.8" hidden="1" x14ac:dyDescent="0.3"/>
    <row r="39" spans="2:17" s="52" customFormat="1" ht="14.4" hidden="1" x14ac:dyDescent="0.3">
      <c r="B39" s="53"/>
      <c r="C39" s="53"/>
      <c r="D39" s="53"/>
      <c r="E39" s="53"/>
      <c r="F39" s="53"/>
      <c r="G39" s="53"/>
      <c r="H39" s="53"/>
      <c r="I39" s="54"/>
      <c r="J39" s="55"/>
      <c r="K39" s="53"/>
      <c r="L39" s="53"/>
      <c r="M39" s="53"/>
      <c r="N39" s="53"/>
      <c r="O39" s="53"/>
      <c r="P39" s="53"/>
      <c r="Q39" s="53"/>
    </row>
    <row r="40" spans="2:17" s="52" customFormat="1" ht="14.4" hidden="1" x14ac:dyDescent="0.3">
      <c r="B40" s="53"/>
      <c r="C40" s="53"/>
      <c r="D40" s="53"/>
      <c r="E40" s="53"/>
      <c r="F40" s="53"/>
      <c r="G40" s="53"/>
      <c r="H40" s="53"/>
      <c r="I40" s="54">
        <v>0</v>
      </c>
      <c r="J40" s="55"/>
      <c r="K40" s="53"/>
      <c r="L40" s="53"/>
      <c r="M40" s="53"/>
      <c r="N40" s="53"/>
      <c r="O40" s="53"/>
      <c r="P40" s="53"/>
      <c r="Q40" s="53"/>
    </row>
    <row r="41" spans="2:17" s="52" customFormat="1" ht="14.4" hidden="1" x14ac:dyDescent="0.3">
      <c r="B41" s="54"/>
      <c r="C41" s="54"/>
      <c r="D41" s="54"/>
      <c r="E41" s="56" t="s">
        <v>46</v>
      </c>
      <c r="F41" s="53"/>
      <c r="G41" s="57"/>
      <c r="H41" s="58"/>
      <c r="I41" s="53"/>
      <c r="J41" s="54"/>
      <c r="K41" s="459"/>
      <c r="L41" s="459"/>
      <c r="M41" s="59"/>
      <c r="N41" s="54"/>
      <c r="O41" s="54"/>
      <c r="P41" s="60"/>
      <c r="Q41" s="54"/>
    </row>
    <row r="42" spans="2:17" s="52" customFormat="1" ht="14.4" hidden="1" x14ac:dyDescent="0.3">
      <c r="B42" s="61" t="s">
        <v>73</v>
      </c>
      <c r="D42" s="121" t="s">
        <v>64</v>
      </c>
      <c r="E42" s="56" t="s">
        <v>47</v>
      </c>
      <c r="F42" s="58" t="s">
        <v>48</v>
      </c>
      <c r="G42" s="58">
        <v>1</v>
      </c>
      <c r="H42" s="63" t="str">
        <f>IF(G42=1, "5 DAY", IF(G42=2, "4 DAY", IF(G42=3, "7 DAY", IF(G42=4, "6 DAY"))))</f>
        <v>5 DAY</v>
      </c>
      <c r="I42" s="53"/>
      <c r="J42" s="54"/>
      <c r="K42" s="55"/>
      <c r="L42" s="64"/>
      <c r="M42" s="55"/>
      <c r="N42" s="65"/>
      <c r="O42" s="65"/>
      <c r="P42" s="65"/>
      <c r="Q42" s="55"/>
    </row>
    <row r="43" spans="2:17" s="52" customFormat="1" ht="14.4" hidden="1" x14ac:dyDescent="0.3">
      <c r="B43" s="62" t="s">
        <v>138</v>
      </c>
      <c r="D43" s="121" t="s">
        <v>65</v>
      </c>
      <c r="E43" s="56" t="s">
        <v>50</v>
      </c>
      <c r="F43" s="58" t="s">
        <v>51</v>
      </c>
      <c r="G43" s="57">
        <v>2</v>
      </c>
      <c r="H43" s="53"/>
      <c r="I43" s="53"/>
      <c r="J43" s="54"/>
      <c r="K43" s="54"/>
      <c r="L43" s="66"/>
      <c r="M43" s="54"/>
      <c r="N43" s="55"/>
      <c r="O43" s="55"/>
      <c r="P43" s="55"/>
      <c r="Q43" s="55"/>
    </row>
    <row r="44" spans="2:17" s="52" customFormat="1" ht="14.4" hidden="1" x14ac:dyDescent="0.3">
      <c r="B44" s="61" t="s">
        <v>128</v>
      </c>
      <c r="D44" s="121" t="s">
        <v>76</v>
      </c>
      <c r="E44" s="67">
        <v>1</v>
      </c>
      <c r="F44" s="58" t="s">
        <v>52</v>
      </c>
      <c r="G44" s="54"/>
      <c r="H44" s="53"/>
      <c r="I44" s="68"/>
      <c r="J44" s="54"/>
      <c r="K44" s="54"/>
      <c r="L44" s="66"/>
      <c r="M44" s="54"/>
      <c r="N44" s="54"/>
      <c r="O44" s="54"/>
      <c r="P44" s="54"/>
      <c r="Q44" s="54"/>
    </row>
    <row r="45" spans="2:17" s="52" customFormat="1" ht="14.4" hidden="1" x14ac:dyDescent="0.3">
      <c r="B45" s="61" t="s">
        <v>129</v>
      </c>
      <c r="D45" s="121" t="s">
        <v>77</v>
      </c>
      <c r="E45" s="53"/>
      <c r="F45" s="58" t="s">
        <v>53</v>
      </c>
      <c r="G45" s="69" t="str">
        <f>IF(G43=1,"SMALL",IF(G43=2,"SMALL",IF(G43=3,"LARGE",IF(G43=4,"LARGE",IF(G43=5,"LARGE",IF(G43=6,"LARGE",IF(G43=7,"LARGE",IF(G43=8,"LARGE"))))))))</f>
        <v>SMALL</v>
      </c>
      <c r="H45" s="53"/>
      <c r="I45" s="53"/>
      <c r="J45" s="54"/>
      <c r="K45" s="54"/>
      <c r="L45" s="66"/>
      <c r="M45" s="54"/>
      <c r="N45" s="54"/>
      <c r="O45" s="54"/>
      <c r="P45" s="54"/>
      <c r="Q45" s="54"/>
    </row>
    <row r="46" spans="2:17" s="52" customFormat="1" ht="14.4" hidden="1" x14ac:dyDescent="0.3">
      <c r="B46" s="61" t="s">
        <v>130</v>
      </c>
      <c r="D46" s="121" t="s">
        <v>2</v>
      </c>
      <c r="E46" s="53"/>
      <c r="F46" s="58" t="s">
        <v>49</v>
      </c>
      <c r="G46" s="70"/>
      <c r="H46" s="53"/>
      <c r="I46" s="53"/>
      <c r="J46" s="54"/>
      <c r="K46" s="54"/>
      <c r="L46" s="66"/>
      <c r="M46" s="54"/>
      <c r="N46" s="54"/>
      <c r="O46" s="54"/>
      <c r="P46" s="54"/>
      <c r="Q46" s="54"/>
    </row>
    <row r="47" spans="2:17" s="52" customFormat="1" ht="33.6" hidden="1" x14ac:dyDescent="0.65">
      <c r="B47" s="61" t="s">
        <v>131</v>
      </c>
      <c r="D47" s="121" t="s">
        <v>78</v>
      </c>
      <c r="E47" s="54"/>
      <c r="F47" s="71"/>
      <c r="G47" s="54"/>
      <c r="H47" s="54"/>
      <c r="I47" s="72"/>
      <c r="J47" s="54"/>
      <c r="K47" s="54"/>
      <c r="L47" s="66"/>
      <c r="M47" s="54"/>
      <c r="N47" s="54"/>
      <c r="O47" s="54"/>
      <c r="P47" s="54"/>
      <c r="Q47" s="54"/>
    </row>
    <row r="48" spans="2:17" s="52" customFormat="1" ht="33.6" hidden="1" x14ac:dyDescent="0.65">
      <c r="B48" s="61" t="s">
        <v>132</v>
      </c>
      <c r="D48" s="121" t="s">
        <v>79</v>
      </c>
      <c r="E48" s="54"/>
      <c r="F48" s="71"/>
      <c r="G48" s="54"/>
      <c r="H48" s="54"/>
      <c r="I48" s="53"/>
      <c r="J48" s="72"/>
      <c r="K48" s="54"/>
      <c r="L48" s="66"/>
      <c r="M48" s="54"/>
      <c r="N48" s="54"/>
      <c r="O48" s="54"/>
      <c r="P48" s="54"/>
      <c r="Q48" s="54"/>
    </row>
    <row r="49" spans="2:17" s="52" customFormat="1" ht="33.6" hidden="1" x14ac:dyDescent="0.65">
      <c r="B49" s="62" t="s">
        <v>133</v>
      </c>
      <c r="D49" s="121" t="s">
        <v>3</v>
      </c>
      <c r="E49" s="495" t="e">
        <f>IF(H42="5 DAY",INDEX(E61:F97,MATCH(H4,D61:D97,1),MATCH(G45,E60:F60,0)),
IF(H42="4 DAY",INDEX(G61:H97,MATCH(H4,D61:D97,1),MATCH(G45,G60:H60,0)),
IF(H42="7 DAY",INDEX(I61:J97,MATCH(H4,D61:D97,1),MATCH(G45,I60:J60,0)),
IF(H42="6 DAY",INDEX(K61:L97,MATCH(H4,D61:D97,1),MATCH(G45,K60:L60,0))))
))</f>
        <v>#N/A</v>
      </c>
      <c r="F49" s="495"/>
      <c r="G49" s="495"/>
      <c r="H49" s="72"/>
      <c r="I49" s="53"/>
      <c r="J49" s="53"/>
      <c r="K49" s="54"/>
      <c r="L49" s="66"/>
      <c r="M49" s="54"/>
      <c r="N49" s="54"/>
      <c r="O49" s="54"/>
      <c r="P49" s="54"/>
      <c r="Q49" s="54"/>
    </row>
    <row r="50" spans="2:17" s="52" customFormat="1" ht="14.4" hidden="1" x14ac:dyDescent="0.3">
      <c r="B50" s="62" t="s">
        <v>134</v>
      </c>
      <c r="C50" s="55"/>
      <c r="D50" s="70"/>
      <c r="E50" s="53"/>
      <c r="F50" s="53"/>
      <c r="G50" s="53"/>
      <c r="H50" s="53"/>
      <c r="I50" s="53"/>
      <c r="J50" s="53"/>
      <c r="K50" s="54"/>
      <c r="L50" s="66"/>
      <c r="M50" s="54"/>
      <c r="N50" s="54"/>
    </row>
    <row r="51" spans="2:17" s="52" customFormat="1" ht="14.4" hidden="1" x14ac:dyDescent="0.3">
      <c r="B51" s="62" t="s">
        <v>135</v>
      </c>
      <c r="C51" s="55"/>
      <c r="D51" s="70"/>
      <c r="E51" s="53"/>
      <c r="F51" s="53"/>
      <c r="G51" s="53"/>
      <c r="H51" s="53"/>
      <c r="I51" s="53"/>
      <c r="J51" s="53" t="s">
        <v>5</v>
      </c>
      <c r="K51" s="54"/>
      <c r="L51" s="66"/>
      <c r="M51" s="54"/>
      <c r="N51" s="54"/>
    </row>
    <row r="52" spans="2:17" s="52" customFormat="1" ht="14.4" hidden="1" x14ac:dyDescent="0.3">
      <c r="B52" s="62" t="s">
        <v>136</v>
      </c>
      <c r="C52" s="55"/>
      <c r="D52" s="70" t="s">
        <v>4</v>
      </c>
      <c r="E52" s="73">
        <v>35</v>
      </c>
      <c r="F52" s="53"/>
      <c r="G52" s="53"/>
      <c r="H52" s="54">
        <v>2</v>
      </c>
      <c r="I52" s="53"/>
      <c r="J52" s="68">
        <v>0</v>
      </c>
      <c r="K52" s="54"/>
      <c r="L52" s="66"/>
      <c r="M52" s="54"/>
      <c r="N52" s="54"/>
    </row>
    <row r="53" spans="2:17" s="52" customFormat="1" ht="14.4" hidden="1" x14ac:dyDescent="0.3">
      <c r="B53" s="54"/>
      <c r="C53" s="54"/>
      <c r="D53" s="70"/>
      <c r="E53" s="74"/>
      <c r="F53" s="53"/>
      <c r="G53" s="53"/>
      <c r="H53" s="54"/>
      <c r="I53" s="53"/>
      <c r="J53" s="53"/>
      <c r="K53" s="54"/>
      <c r="L53" s="66"/>
      <c r="M53" s="54"/>
      <c r="N53" s="54"/>
    </row>
    <row r="54" spans="2:17" s="52" customFormat="1" ht="14.4" hidden="1" x14ac:dyDescent="0.3">
      <c r="B54" s="54"/>
      <c r="C54" s="54"/>
      <c r="D54" s="70"/>
      <c r="E54" s="74"/>
      <c r="F54" s="53"/>
      <c r="G54" s="53"/>
      <c r="H54" s="54" t="s">
        <v>72</v>
      </c>
      <c r="I54" s="53"/>
      <c r="J54" s="53"/>
      <c r="K54" s="54"/>
      <c r="L54" s="66"/>
      <c r="M54" s="54"/>
      <c r="N54" s="54"/>
    </row>
    <row r="55" spans="2:17" s="52" customFormat="1" ht="14.4" hidden="1" x14ac:dyDescent="0.3">
      <c r="B55" s="54"/>
      <c r="C55" s="54"/>
      <c r="D55" s="70" t="s">
        <v>6</v>
      </c>
      <c r="E55" s="73" t="s">
        <v>7</v>
      </c>
      <c r="F55" s="53"/>
      <c r="G55" s="53"/>
      <c r="H55" s="70"/>
      <c r="I55" s="53"/>
      <c r="J55" s="53"/>
      <c r="K55" s="54"/>
      <c r="L55" s="66"/>
      <c r="M55" s="54"/>
      <c r="N55" s="54"/>
    </row>
    <row r="56" spans="2:17" s="52" customFormat="1" ht="14.4" hidden="1" x14ac:dyDescent="0.3">
      <c r="B56" s="54"/>
      <c r="C56" s="54"/>
      <c r="D56" s="70"/>
      <c r="E56" s="53"/>
      <c r="F56" s="53"/>
      <c r="G56" s="53"/>
      <c r="H56" s="53"/>
      <c r="I56" s="53"/>
      <c r="J56" s="53"/>
      <c r="K56" s="54"/>
      <c r="L56" s="66"/>
      <c r="M56" s="54"/>
      <c r="N56" s="54"/>
    </row>
    <row r="57" spans="2:17" s="52" customFormat="1" ht="14.4" hidden="1" x14ac:dyDescent="0.3">
      <c r="B57" s="54"/>
      <c r="C57" s="54"/>
      <c r="D57" s="70"/>
      <c r="E57" s="73"/>
      <c r="F57" s="53"/>
      <c r="G57" s="53"/>
      <c r="H57" s="53"/>
      <c r="I57" s="53"/>
      <c r="J57" s="53"/>
      <c r="K57" s="54"/>
      <c r="L57" s="66"/>
      <c r="M57" s="54"/>
      <c r="N57" s="54"/>
    </row>
    <row r="58" spans="2:17" s="52" customFormat="1" ht="14.4" hidden="1" x14ac:dyDescent="0.3">
      <c r="B58" s="69" t="s">
        <v>10</v>
      </c>
      <c r="C58" s="54"/>
      <c r="D58" s="53"/>
      <c r="E58" s="53"/>
      <c r="F58" s="53"/>
      <c r="G58" s="53"/>
      <c r="H58" s="53"/>
      <c r="I58" s="53"/>
      <c r="J58" s="53"/>
      <c r="K58" s="54"/>
      <c r="L58" s="66"/>
      <c r="M58" s="54"/>
      <c r="N58" s="54"/>
    </row>
    <row r="59" spans="2:17" s="52" customFormat="1" ht="14.4" hidden="1" x14ac:dyDescent="0.3">
      <c r="B59" s="69" t="s">
        <v>11</v>
      </c>
      <c r="C59" s="54"/>
      <c r="D59" s="53"/>
      <c r="E59" s="492" t="s">
        <v>52</v>
      </c>
      <c r="F59" s="492"/>
      <c r="G59" s="493" t="s">
        <v>51</v>
      </c>
      <c r="H59" s="494"/>
      <c r="I59" s="478" t="s">
        <v>49</v>
      </c>
      <c r="J59" s="479"/>
      <c r="K59" s="480" t="s">
        <v>53</v>
      </c>
      <c r="L59" s="481"/>
      <c r="M59" s="496" t="s">
        <v>54</v>
      </c>
      <c r="N59" s="497"/>
    </row>
    <row r="60" spans="2:17" s="52" customFormat="1" ht="14.4" hidden="1" x14ac:dyDescent="0.3">
      <c r="B60" s="54"/>
      <c r="C60" s="54"/>
      <c r="D60" s="75" t="s">
        <v>4</v>
      </c>
      <c r="E60" s="75" t="s">
        <v>7</v>
      </c>
      <c r="F60" s="76" t="s">
        <v>8</v>
      </c>
      <c r="G60" s="77" t="s">
        <v>7</v>
      </c>
      <c r="H60" s="78" t="s">
        <v>8</v>
      </c>
      <c r="I60" s="79" t="s">
        <v>7</v>
      </c>
      <c r="J60" s="80" t="s">
        <v>8</v>
      </c>
      <c r="K60" s="81" t="s">
        <v>7</v>
      </c>
      <c r="L60" s="82" t="s">
        <v>8</v>
      </c>
      <c r="M60" s="83" t="s">
        <v>52</v>
      </c>
      <c r="N60" s="84">
        <v>105</v>
      </c>
    </row>
    <row r="61" spans="2:17" s="52" customFormat="1" ht="14.4" hidden="1" x14ac:dyDescent="0.3">
      <c r="B61" s="54"/>
      <c r="C61" s="54"/>
      <c r="D61" s="85">
        <v>20</v>
      </c>
      <c r="E61" s="86">
        <v>34.5</v>
      </c>
      <c r="F61" s="87">
        <v>28.29</v>
      </c>
      <c r="G61" s="88">
        <v>26.29</v>
      </c>
      <c r="H61" s="89">
        <v>21.55</v>
      </c>
      <c r="I61" s="90">
        <v>49.29</v>
      </c>
      <c r="J61" s="91">
        <v>40.409999999999997</v>
      </c>
      <c r="K61" s="92">
        <v>39.43</v>
      </c>
      <c r="L61" s="93">
        <v>32.33</v>
      </c>
      <c r="M61" s="94" t="s">
        <v>51</v>
      </c>
      <c r="N61" s="95">
        <v>80</v>
      </c>
    </row>
    <row r="62" spans="2:17" s="52" customFormat="1" ht="14.4" hidden="1" x14ac:dyDescent="0.3">
      <c r="B62" s="54"/>
      <c r="C62" s="54"/>
      <c r="D62" s="85">
        <v>25</v>
      </c>
      <c r="E62" s="86">
        <v>38.630000000000003</v>
      </c>
      <c r="F62" s="87">
        <v>31</v>
      </c>
      <c r="G62" s="88">
        <v>29.43</v>
      </c>
      <c r="H62" s="89">
        <v>23.62</v>
      </c>
      <c r="I62" s="90">
        <v>55.18</v>
      </c>
      <c r="J62" s="91">
        <v>44.29</v>
      </c>
      <c r="K62" s="92">
        <v>44.14</v>
      </c>
      <c r="L62" s="93">
        <v>35.43</v>
      </c>
      <c r="M62" s="94" t="s">
        <v>49</v>
      </c>
      <c r="N62" s="95">
        <v>150</v>
      </c>
    </row>
    <row r="63" spans="2:17" s="52" customFormat="1" ht="14.4" hidden="1" x14ac:dyDescent="0.3">
      <c r="B63" s="54"/>
      <c r="C63" s="54"/>
      <c r="D63" s="85">
        <v>30</v>
      </c>
      <c r="E63" s="86">
        <v>40.130000000000003</v>
      </c>
      <c r="F63" s="87">
        <v>33.71</v>
      </c>
      <c r="G63" s="88">
        <v>30.57</v>
      </c>
      <c r="H63" s="89">
        <v>25.69</v>
      </c>
      <c r="I63" s="90">
        <v>57.32</v>
      </c>
      <c r="J63" s="91">
        <v>48.16</v>
      </c>
      <c r="K63" s="92">
        <v>45.86</v>
      </c>
      <c r="L63" s="93">
        <v>38.53</v>
      </c>
      <c r="M63" s="96" t="s">
        <v>53</v>
      </c>
      <c r="N63" s="97">
        <v>120</v>
      </c>
    </row>
    <row r="64" spans="2:17" s="52" customFormat="1" ht="14.4" hidden="1" x14ac:dyDescent="0.3">
      <c r="B64" s="54"/>
      <c r="C64" s="54"/>
      <c r="D64" s="85">
        <v>35</v>
      </c>
      <c r="E64" s="86">
        <v>46.88</v>
      </c>
      <c r="F64" s="87">
        <v>36.43</v>
      </c>
      <c r="G64" s="88">
        <v>35.71</v>
      </c>
      <c r="H64" s="89">
        <v>27.76</v>
      </c>
      <c r="I64" s="90">
        <v>66.959999999999994</v>
      </c>
      <c r="J64" s="91">
        <v>52.04</v>
      </c>
      <c r="K64" s="92">
        <v>53.57</v>
      </c>
      <c r="L64" s="93">
        <v>41.63</v>
      </c>
      <c r="M64" s="54"/>
      <c r="N64" s="54"/>
    </row>
    <row r="65" spans="2:14" s="52" customFormat="1" ht="14.4" hidden="1" x14ac:dyDescent="0.3">
      <c r="B65" s="54"/>
      <c r="C65" s="54"/>
      <c r="D65" s="85">
        <v>40</v>
      </c>
      <c r="E65" s="86">
        <v>53.5</v>
      </c>
      <c r="F65" s="87">
        <v>39.14</v>
      </c>
      <c r="G65" s="88">
        <v>40.76</v>
      </c>
      <c r="H65" s="89">
        <v>29.82</v>
      </c>
      <c r="I65" s="90">
        <v>76.430000000000007</v>
      </c>
      <c r="J65" s="91">
        <v>55.92</v>
      </c>
      <c r="K65" s="92">
        <v>61.14</v>
      </c>
      <c r="L65" s="93">
        <v>44.73</v>
      </c>
      <c r="M65" s="54"/>
      <c r="N65" s="54"/>
    </row>
    <row r="66" spans="2:14" s="52" customFormat="1" ht="14.4" hidden="1" x14ac:dyDescent="0.3">
      <c r="D66" s="85">
        <v>45</v>
      </c>
      <c r="E66" s="86">
        <v>60.25</v>
      </c>
      <c r="F66" s="87">
        <v>41.93</v>
      </c>
      <c r="G66" s="88">
        <v>45.9</v>
      </c>
      <c r="H66" s="89">
        <v>31.95</v>
      </c>
      <c r="I66" s="90">
        <v>86.07</v>
      </c>
      <c r="J66" s="91">
        <v>59.9</v>
      </c>
      <c r="K66" s="92">
        <v>68.86</v>
      </c>
      <c r="L66" s="93">
        <v>47.92</v>
      </c>
    </row>
    <row r="67" spans="2:14" s="52" customFormat="1" ht="14.4" hidden="1" x14ac:dyDescent="0.3">
      <c r="D67" s="85">
        <v>50</v>
      </c>
      <c r="E67" s="86">
        <v>67</v>
      </c>
      <c r="F67" s="87">
        <v>44.64</v>
      </c>
      <c r="G67" s="88">
        <v>51.05</v>
      </c>
      <c r="H67" s="89">
        <v>34.01</v>
      </c>
      <c r="I67" s="90">
        <v>95.71</v>
      </c>
      <c r="J67" s="91">
        <v>63.78</v>
      </c>
      <c r="K67" s="92">
        <v>76.569999999999993</v>
      </c>
      <c r="L67" s="93">
        <v>51.02</v>
      </c>
    </row>
    <row r="68" spans="2:14" s="52" customFormat="1" ht="14.4" hidden="1" x14ac:dyDescent="0.3">
      <c r="D68" s="85">
        <v>55</v>
      </c>
      <c r="E68" s="86">
        <v>73.63</v>
      </c>
      <c r="F68" s="87">
        <v>46.29</v>
      </c>
      <c r="G68" s="88">
        <v>56.1</v>
      </c>
      <c r="H68" s="89">
        <v>35.270000000000003</v>
      </c>
      <c r="I68" s="90">
        <v>105.18</v>
      </c>
      <c r="J68" s="91">
        <v>66.12</v>
      </c>
      <c r="K68" s="92">
        <v>84.14</v>
      </c>
      <c r="L68" s="93">
        <v>52.9</v>
      </c>
    </row>
    <row r="69" spans="2:14" s="52" customFormat="1" ht="14.4" hidden="1" x14ac:dyDescent="0.3">
      <c r="D69" s="85">
        <v>60</v>
      </c>
      <c r="E69" s="86">
        <v>80.38</v>
      </c>
      <c r="F69" s="87">
        <v>50.5</v>
      </c>
      <c r="G69" s="88">
        <v>61.24</v>
      </c>
      <c r="H69" s="89">
        <v>38.479999999999997</v>
      </c>
      <c r="I69" s="90">
        <v>114.82</v>
      </c>
      <c r="J69" s="91">
        <v>72.14</v>
      </c>
      <c r="K69" s="92">
        <v>91.86</v>
      </c>
      <c r="L69" s="93">
        <v>57.71</v>
      </c>
    </row>
    <row r="70" spans="2:14" s="52" customFormat="1" ht="14.4" hidden="1" x14ac:dyDescent="0.3">
      <c r="D70" s="85">
        <v>65</v>
      </c>
      <c r="E70" s="86">
        <v>87</v>
      </c>
      <c r="F70" s="87">
        <v>54.71</v>
      </c>
      <c r="G70" s="88">
        <v>66.290000000000006</v>
      </c>
      <c r="H70" s="89">
        <v>41.69</v>
      </c>
      <c r="I70" s="90">
        <v>124.29</v>
      </c>
      <c r="J70" s="91">
        <v>78.16</v>
      </c>
      <c r="K70" s="92">
        <v>99.43</v>
      </c>
      <c r="L70" s="93">
        <v>62.53</v>
      </c>
    </row>
    <row r="71" spans="2:14" s="52" customFormat="1" ht="14.4" hidden="1" x14ac:dyDescent="0.3">
      <c r="D71" s="85">
        <v>70</v>
      </c>
      <c r="E71" s="86">
        <v>93.75</v>
      </c>
      <c r="F71" s="87">
        <v>58.93</v>
      </c>
      <c r="G71" s="88">
        <v>71.430000000000007</v>
      </c>
      <c r="H71" s="89">
        <v>44.9</v>
      </c>
      <c r="I71" s="90">
        <v>133.93</v>
      </c>
      <c r="J71" s="91">
        <v>84.18</v>
      </c>
      <c r="K71" s="92">
        <v>107.14</v>
      </c>
      <c r="L71" s="93">
        <v>67.349999999999994</v>
      </c>
    </row>
    <row r="72" spans="2:14" s="52" customFormat="1" ht="14.4" hidden="1" x14ac:dyDescent="0.3">
      <c r="D72" s="85">
        <v>75</v>
      </c>
      <c r="E72" s="86">
        <v>100.38</v>
      </c>
      <c r="F72" s="87">
        <v>63.14</v>
      </c>
      <c r="G72" s="88">
        <v>76.48</v>
      </c>
      <c r="H72" s="89">
        <v>48.11</v>
      </c>
      <c r="I72" s="90">
        <v>143.38999999999999</v>
      </c>
      <c r="J72" s="91">
        <v>90.2</v>
      </c>
      <c r="K72" s="92">
        <v>114.71</v>
      </c>
      <c r="L72" s="93">
        <v>72.16</v>
      </c>
    </row>
    <row r="73" spans="2:14" s="52" customFormat="1" ht="14.4" hidden="1" x14ac:dyDescent="0.3">
      <c r="D73" s="85">
        <v>80</v>
      </c>
      <c r="E73" s="86">
        <v>107.13</v>
      </c>
      <c r="F73" s="87">
        <v>67.290000000000006</v>
      </c>
      <c r="G73" s="88">
        <v>81.62</v>
      </c>
      <c r="H73" s="89">
        <v>51.27</v>
      </c>
      <c r="I73" s="90">
        <v>153.04</v>
      </c>
      <c r="J73" s="91">
        <v>96.12</v>
      </c>
      <c r="K73" s="92">
        <v>122.43</v>
      </c>
      <c r="L73" s="93">
        <v>76.900000000000006</v>
      </c>
    </row>
    <row r="74" spans="2:14" s="52" customFormat="1" ht="14.4" hidden="1" x14ac:dyDescent="0.3">
      <c r="D74" s="85">
        <v>85</v>
      </c>
      <c r="E74" s="86">
        <v>113.75</v>
      </c>
      <c r="F74" s="87">
        <v>71.5</v>
      </c>
      <c r="G74" s="88">
        <v>86.67</v>
      </c>
      <c r="H74" s="89">
        <v>54.48</v>
      </c>
      <c r="I74" s="90">
        <v>162.5</v>
      </c>
      <c r="J74" s="91">
        <v>102.14</v>
      </c>
      <c r="K74" s="92">
        <v>130</v>
      </c>
      <c r="L74" s="93">
        <v>81.709999999999994</v>
      </c>
    </row>
    <row r="75" spans="2:14" s="52" customFormat="1" ht="14.4" hidden="1" x14ac:dyDescent="0.3">
      <c r="D75" s="85">
        <v>90</v>
      </c>
      <c r="E75" s="86">
        <v>120.5</v>
      </c>
      <c r="F75" s="87">
        <v>75.709999999999994</v>
      </c>
      <c r="G75" s="88">
        <v>91.81</v>
      </c>
      <c r="H75" s="89">
        <v>57.69</v>
      </c>
      <c r="I75" s="90">
        <v>172.14</v>
      </c>
      <c r="J75" s="91">
        <v>108.16</v>
      </c>
      <c r="K75" s="92">
        <v>137.71</v>
      </c>
      <c r="L75" s="93">
        <v>86.53</v>
      </c>
    </row>
    <row r="76" spans="2:14" s="52" customFormat="1" ht="14.4" hidden="1" x14ac:dyDescent="0.3">
      <c r="D76" s="85">
        <v>95</v>
      </c>
      <c r="E76" s="86">
        <v>127.13</v>
      </c>
      <c r="F76" s="87">
        <v>79.930000000000007</v>
      </c>
      <c r="G76" s="88">
        <v>96.86</v>
      </c>
      <c r="H76" s="89">
        <v>60.9</v>
      </c>
      <c r="I76" s="90">
        <v>181.61</v>
      </c>
      <c r="J76" s="91">
        <v>114.18</v>
      </c>
      <c r="K76" s="92">
        <v>145.29</v>
      </c>
      <c r="L76" s="93">
        <v>91.35</v>
      </c>
    </row>
    <row r="77" spans="2:14" s="52" customFormat="1" ht="14.4" hidden="1" x14ac:dyDescent="0.3">
      <c r="D77" s="85">
        <v>100</v>
      </c>
      <c r="E77" s="98">
        <v>133.88</v>
      </c>
      <c r="F77" s="98">
        <v>84.14</v>
      </c>
      <c r="G77" s="88">
        <v>102</v>
      </c>
      <c r="H77" s="89">
        <v>64.11</v>
      </c>
      <c r="I77" s="90">
        <v>191.25</v>
      </c>
      <c r="J77" s="91">
        <v>120.2</v>
      </c>
      <c r="K77" s="92">
        <v>153</v>
      </c>
      <c r="L77" s="93">
        <v>96.16</v>
      </c>
    </row>
    <row r="78" spans="2:14" s="52" customFormat="1" ht="14.4" hidden="1" x14ac:dyDescent="0.3">
      <c r="D78" s="85">
        <v>105</v>
      </c>
      <c r="E78" s="98">
        <v>140.63</v>
      </c>
      <c r="F78" s="98">
        <v>88.36</v>
      </c>
      <c r="G78" s="88">
        <v>107.14</v>
      </c>
      <c r="H78" s="89">
        <v>67.319999999999993</v>
      </c>
      <c r="I78" s="90">
        <v>200.89</v>
      </c>
      <c r="J78" s="91">
        <v>126.22</v>
      </c>
      <c r="K78" s="92">
        <v>160.71</v>
      </c>
      <c r="L78" s="93">
        <v>100.98</v>
      </c>
    </row>
    <row r="79" spans="2:14" s="52" customFormat="1" ht="14.4" hidden="1" x14ac:dyDescent="0.3">
      <c r="D79" s="85">
        <v>110</v>
      </c>
      <c r="E79" s="98">
        <v>147.25</v>
      </c>
      <c r="F79" s="98">
        <v>92.57</v>
      </c>
      <c r="G79" s="88">
        <v>112.19</v>
      </c>
      <c r="H79" s="89">
        <v>70.53</v>
      </c>
      <c r="I79" s="90">
        <v>210.36</v>
      </c>
      <c r="J79" s="91">
        <v>132.24</v>
      </c>
      <c r="K79" s="92">
        <v>168.29</v>
      </c>
      <c r="L79" s="93">
        <v>105.8</v>
      </c>
    </row>
    <row r="80" spans="2:14" s="52" customFormat="1" ht="14.4" hidden="1" x14ac:dyDescent="0.3">
      <c r="D80" s="85">
        <v>115</v>
      </c>
      <c r="E80" s="98">
        <v>154</v>
      </c>
      <c r="F80" s="98">
        <v>96.79</v>
      </c>
      <c r="G80" s="88">
        <v>117.33</v>
      </c>
      <c r="H80" s="89">
        <v>73.739999999999995</v>
      </c>
      <c r="I80" s="90">
        <v>220</v>
      </c>
      <c r="J80" s="91">
        <v>138.27000000000001</v>
      </c>
      <c r="K80" s="92">
        <v>176</v>
      </c>
      <c r="L80" s="93">
        <v>110.61</v>
      </c>
    </row>
    <row r="81" spans="4:12" s="52" customFormat="1" ht="14.4" hidden="1" x14ac:dyDescent="0.3">
      <c r="D81" s="85">
        <v>120</v>
      </c>
      <c r="E81" s="98">
        <v>160.63</v>
      </c>
      <c r="F81" s="98">
        <v>101</v>
      </c>
      <c r="G81" s="88">
        <v>122.38</v>
      </c>
      <c r="H81" s="89">
        <v>76.95</v>
      </c>
      <c r="I81" s="90">
        <v>229.46</v>
      </c>
      <c r="J81" s="91">
        <v>144.29</v>
      </c>
      <c r="K81" s="92">
        <v>183.57</v>
      </c>
      <c r="L81" s="93">
        <v>115.43</v>
      </c>
    </row>
    <row r="82" spans="4:12" s="52" customFormat="1" ht="14.4" hidden="1" x14ac:dyDescent="0.3">
      <c r="D82" s="85">
        <v>125</v>
      </c>
      <c r="E82" s="98">
        <v>167.38</v>
      </c>
      <c r="F82" s="98">
        <v>105.21</v>
      </c>
      <c r="G82" s="88">
        <v>127.52</v>
      </c>
      <c r="H82" s="89">
        <v>80.16</v>
      </c>
      <c r="I82" s="90">
        <v>239.11</v>
      </c>
      <c r="J82" s="91">
        <v>150.31</v>
      </c>
      <c r="K82" s="92">
        <v>191.29</v>
      </c>
      <c r="L82" s="93">
        <v>120.24</v>
      </c>
    </row>
    <row r="83" spans="4:12" s="52" customFormat="1" ht="14.4" hidden="1" x14ac:dyDescent="0.3">
      <c r="D83" s="85">
        <v>130</v>
      </c>
      <c r="E83" s="98">
        <v>174</v>
      </c>
      <c r="F83" s="98">
        <v>109.43</v>
      </c>
      <c r="G83" s="88">
        <v>132.57</v>
      </c>
      <c r="H83" s="89">
        <v>83.37</v>
      </c>
      <c r="I83" s="90">
        <v>248.57</v>
      </c>
      <c r="J83" s="91">
        <v>156.33000000000001</v>
      </c>
      <c r="K83" s="92">
        <v>198.86</v>
      </c>
      <c r="L83" s="93">
        <v>125.06</v>
      </c>
    </row>
    <row r="84" spans="4:12" s="52" customFormat="1" ht="14.4" hidden="1" x14ac:dyDescent="0.3">
      <c r="D84" s="85">
        <v>135</v>
      </c>
      <c r="E84" s="98">
        <v>180.75</v>
      </c>
      <c r="F84" s="98">
        <v>113.57</v>
      </c>
      <c r="G84" s="88">
        <v>137.71</v>
      </c>
      <c r="H84" s="89">
        <v>86.53</v>
      </c>
      <c r="I84" s="90">
        <v>258.20999999999998</v>
      </c>
      <c r="J84" s="91">
        <v>162.24</v>
      </c>
      <c r="K84" s="92">
        <v>206.57</v>
      </c>
      <c r="L84" s="93">
        <v>129.80000000000001</v>
      </c>
    </row>
    <row r="85" spans="4:12" s="52" customFormat="1" ht="14.4" hidden="1" x14ac:dyDescent="0.3">
      <c r="D85" s="85">
        <v>140</v>
      </c>
      <c r="E85" s="98">
        <v>187.38</v>
      </c>
      <c r="F85" s="98">
        <v>117.79</v>
      </c>
      <c r="G85" s="88">
        <v>142.76</v>
      </c>
      <c r="H85" s="89">
        <v>89.74</v>
      </c>
      <c r="I85" s="90">
        <v>267.68</v>
      </c>
      <c r="J85" s="91">
        <v>168.27</v>
      </c>
      <c r="K85" s="92">
        <v>214.14</v>
      </c>
      <c r="L85" s="93">
        <v>134.61000000000001</v>
      </c>
    </row>
    <row r="86" spans="4:12" s="52" customFormat="1" ht="14.4" hidden="1" x14ac:dyDescent="0.3">
      <c r="D86" s="85">
        <v>145</v>
      </c>
      <c r="E86" s="98">
        <v>194.13</v>
      </c>
      <c r="F86" s="98">
        <v>122</v>
      </c>
      <c r="G86" s="88">
        <v>147.9</v>
      </c>
      <c r="H86" s="89">
        <v>92.95</v>
      </c>
      <c r="I86" s="90">
        <v>277.32</v>
      </c>
      <c r="J86" s="91">
        <v>174.29</v>
      </c>
      <c r="K86" s="92">
        <v>221.86</v>
      </c>
      <c r="L86" s="93">
        <v>139.43</v>
      </c>
    </row>
    <row r="87" spans="4:12" s="52" customFormat="1" ht="14.4" hidden="1" x14ac:dyDescent="0.3">
      <c r="D87" s="85">
        <v>150</v>
      </c>
      <c r="E87" s="98">
        <v>200.88</v>
      </c>
      <c r="F87" s="98">
        <v>126.21</v>
      </c>
      <c r="G87" s="88">
        <v>153.05000000000001</v>
      </c>
      <c r="H87" s="89">
        <v>96.16</v>
      </c>
      <c r="I87" s="90">
        <v>286.95999999999998</v>
      </c>
      <c r="J87" s="91">
        <v>180.31</v>
      </c>
      <c r="K87" s="92">
        <v>229.57</v>
      </c>
      <c r="L87" s="93">
        <v>144.24</v>
      </c>
    </row>
    <row r="88" spans="4:12" s="52" customFormat="1" ht="14.4" hidden="1" x14ac:dyDescent="0.3">
      <c r="D88" s="85">
        <v>155</v>
      </c>
      <c r="E88" s="98">
        <v>207.5</v>
      </c>
      <c r="F88" s="98">
        <v>130.43</v>
      </c>
      <c r="G88" s="88">
        <v>158.1</v>
      </c>
      <c r="H88" s="89">
        <v>99.37</v>
      </c>
      <c r="I88" s="90">
        <v>296.43</v>
      </c>
      <c r="J88" s="91">
        <v>186.33</v>
      </c>
      <c r="K88" s="92">
        <v>237.14</v>
      </c>
      <c r="L88" s="93">
        <v>149.06</v>
      </c>
    </row>
    <row r="89" spans="4:12" s="52" customFormat="1" ht="14.4" hidden="1" x14ac:dyDescent="0.3">
      <c r="D89" s="85">
        <v>160</v>
      </c>
      <c r="E89" s="98">
        <v>214.25</v>
      </c>
      <c r="F89" s="98">
        <v>134.63999999999999</v>
      </c>
      <c r="G89" s="88">
        <v>163.24</v>
      </c>
      <c r="H89" s="89">
        <v>102.59</v>
      </c>
      <c r="I89" s="90">
        <v>306.07</v>
      </c>
      <c r="J89" s="91">
        <v>192.35</v>
      </c>
      <c r="K89" s="92">
        <v>244.86</v>
      </c>
      <c r="L89" s="93">
        <v>153.88</v>
      </c>
    </row>
    <row r="90" spans="4:12" s="52" customFormat="1" ht="14.4" hidden="1" x14ac:dyDescent="0.3">
      <c r="D90" s="85">
        <v>165</v>
      </c>
      <c r="E90" s="98">
        <v>220.88</v>
      </c>
      <c r="F90" s="98">
        <v>138.86000000000001</v>
      </c>
      <c r="G90" s="88">
        <v>168.29</v>
      </c>
      <c r="H90" s="89">
        <v>105.8</v>
      </c>
      <c r="I90" s="90">
        <v>315.54000000000002</v>
      </c>
      <c r="J90" s="91">
        <v>198.37</v>
      </c>
      <c r="K90" s="92">
        <v>252.43</v>
      </c>
      <c r="L90" s="93">
        <v>158.69</v>
      </c>
    </row>
    <row r="91" spans="4:12" s="52" customFormat="1" ht="14.4" hidden="1" x14ac:dyDescent="0.3">
      <c r="D91" s="85">
        <v>170</v>
      </c>
      <c r="E91" s="98">
        <v>227.63</v>
      </c>
      <c r="F91" s="98">
        <v>143.07</v>
      </c>
      <c r="G91" s="88">
        <v>173.43</v>
      </c>
      <c r="H91" s="89">
        <v>109.01</v>
      </c>
      <c r="I91" s="90">
        <v>325.18</v>
      </c>
      <c r="J91" s="91">
        <v>204.39</v>
      </c>
      <c r="K91" s="92">
        <v>260.14</v>
      </c>
      <c r="L91" s="93">
        <v>163.51</v>
      </c>
    </row>
    <row r="92" spans="4:12" s="52" customFormat="1" ht="14.4" hidden="1" x14ac:dyDescent="0.3">
      <c r="D92" s="85">
        <v>175</v>
      </c>
      <c r="E92" s="98">
        <v>234.25</v>
      </c>
      <c r="F92" s="98">
        <v>147.29</v>
      </c>
      <c r="G92" s="88">
        <v>178.48</v>
      </c>
      <c r="H92" s="89">
        <v>112.22</v>
      </c>
      <c r="I92" s="90">
        <v>334.64</v>
      </c>
      <c r="J92" s="91">
        <v>210.41</v>
      </c>
      <c r="K92" s="92">
        <v>267.70999999999998</v>
      </c>
      <c r="L92" s="93">
        <v>168.33</v>
      </c>
    </row>
    <row r="93" spans="4:12" s="52" customFormat="1" ht="14.4" hidden="1" x14ac:dyDescent="0.3">
      <c r="D93" s="85">
        <v>180</v>
      </c>
      <c r="E93" s="98">
        <v>247.63</v>
      </c>
      <c r="F93" s="98">
        <v>151.5</v>
      </c>
      <c r="G93" s="88">
        <v>188.67</v>
      </c>
      <c r="H93" s="89">
        <v>115.43</v>
      </c>
      <c r="I93" s="90">
        <v>353.75</v>
      </c>
      <c r="J93" s="91">
        <v>216.43</v>
      </c>
      <c r="K93" s="92">
        <v>283</v>
      </c>
      <c r="L93" s="93">
        <v>173.14</v>
      </c>
    </row>
    <row r="94" spans="4:12" s="52" customFormat="1" ht="14.4" hidden="1" x14ac:dyDescent="0.3">
      <c r="D94" s="85">
        <v>185</v>
      </c>
      <c r="E94" s="98">
        <v>247.63</v>
      </c>
      <c r="F94" s="98">
        <v>155.63999999999999</v>
      </c>
      <c r="G94" s="88">
        <v>188.67</v>
      </c>
      <c r="H94" s="89">
        <v>118.59</v>
      </c>
      <c r="I94" s="90">
        <v>353.75</v>
      </c>
      <c r="J94" s="91">
        <v>222.35</v>
      </c>
      <c r="K94" s="92">
        <v>283</v>
      </c>
      <c r="L94" s="93">
        <v>177.88</v>
      </c>
    </row>
    <row r="95" spans="4:12" s="52" customFormat="1" ht="14.4" hidden="1" x14ac:dyDescent="0.3">
      <c r="D95" s="85">
        <v>190</v>
      </c>
      <c r="E95" s="98">
        <v>254.38</v>
      </c>
      <c r="F95" s="98">
        <v>159.86000000000001</v>
      </c>
      <c r="G95" s="88">
        <v>193.81</v>
      </c>
      <c r="H95" s="89">
        <v>121.8</v>
      </c>
      <c r="I95" s="90">
        <v>363.39</v>
      </c>
      <c r="J95" s="91">
        <v>228.37</v>
      </c>
      <c r="K95" s="92">
        <v>290.70999999999998</v>
      </c>
      <c r="L95" s="93">
        <v>182.69</v>
      </c>
    </row>
    <row r="96" spans="4:12" s="52" customFormat="1" ht="14.4" hidden="1" x14ac:dyDescent="0.3">
      <c r="D96" s="85">
        <v>195</v>
      </c>
      <c r="E96" s="98">
        <v>261</v>
      </c>
      <c r="F96" s="98">
        <v>164.07</v>
      </c>
      <c r="G96" s="88">
        <v>198.86</v>
      </c>
      <c r="H96" s="89">
        <v>125.01</v>
      </c>
      <c r="I96" s="90">
        <v>372.86</v>
      </c>
      <c r="J96" s="91">
        <v>234.39</v>
      </c>
      <c r="K96" s="92">
        <v>298.29000000000002</v>
      </c>
      <c r="L96" s="93">
        <v>187.51</v>
      </c>
    </row>
    <row r="97" spans="4:12" s="52" customFormat="1" ht="14.4" hidden="1" x14ac:dyDescent="0.3">
      <c r="D97" s="85">
        <v>200</v>
      </c>
      <c r="E97" s="98">
        <v>267.75</v>
      </c>
      <c r="F97" s="98">
        <v>168.29</v>
      </c>
      <c r="G97" s="88">
        <v>204</v>
      </c>
      <c r="H97" s="89">
        <v>128.22</v>
      </c>
      <c r="I97" s="90">
        <v>382.5</v>
      </c>
      <c r="J97" s="91">
        <v>240.41</v>
      </c>
      <c r="K97" s="92">
        <v>306</v>
      </c>
      <c r="L97" s="93">
        <v>192.33</v>
      </c>
    </row>
    <row r="98" spans="4:12" s="52" customFormat="1" ht="14.4" hidden="1" x14ac:dyDescent="0.3">
      <c r="D98" s="53"/>
      <c r="E98" s="53"/>
      <c r="F98" s="53"/>
      <c r="G98" s="53"/>
      <c r="H98" s="53"/>
      <c r="I98" s="53"/>
      <c r="J98" s="54"/>
      <c r="K98" s="54"/>
      <c r="L98" s="66"/>
    </row>
    <row r="99" spans="4:12" s="52" customFormat="1" ht="14.4" hidden="1" x14ac:dyDescent="0.3">
      <c r="D99" s="53"/>
      <c r="E99" s="53"/>
      <c r="F99" s="53"/>
      <c r="G99" s="53"/>
      <c r="H99" s="53"/>
      <c r="I99" s="53"/>
      <c r="J99" s="53"/>
      <c r="K99" s="54"/>
      <c r="L99" s="66"/>
    </row>
    <row r="100" spans="4:12" s="52" customFormat="1" ht="14.4" hidden="1" x14ac:dyDescent="0.3">
      <c r="D100" s="53"/>
      <c r="E100" s="53"/>
      <c r="F100" s="53"/>
      <c r="G100" s="53"/>
      <c r="H100" s="53"/>
      <c r="I100" s="53"/>
      <c r="J100" s="53"/>
      <c r="K100" s="54"/>
      <c r="L100" s="66"/>
    </row>
    <row r="101" spans="4:12" s="52" customFormat="1" ht="14.4" hidden="1" x14ac:dyDescent="0.3">
      <c r="D101" s="63">
        <v>1</v>
      </c>
      <c r="E101" s="53">
        <v>7</v>
      </c>
      <c r="F101" s="53"/>
      <c r="G101" s="53"/>
      <c r="H101" s="53"/>
      <c r="I101" s="53"/>
      <c r="J101" s="53"/>
      <c r="K101" s="54"/>
      <c r="L101" s="66"/>
    </row>
    <row r="102" spans="4:12" s="52" customFormat="1" ht="14.4" hidden="1" x14ac:dyDescent="0.3">
      <c r="D102" s="63">
        <v>2</v>
      </c>
      <c r="E102" s="53">
        <v>8</v>
      </c>
      <c r="F102" s="53"/>
      <c r="G102" s="53"/>
      <c r="H102" s="53"/>
      <c r="I102" s="53"/>
      <c r="J102" s="53"/>
      <c r="K102" s="54"/>
      <c r="L102" s="66"/>
    </row>
    <row r="103" spans="4:12" s="52" customFormat="1" ht="14.4" hidden="1" x14ac:dyDescent="0.3">
      <c r="D103" s="63">
        <v>3</v>
      </c>
      <c r="E103" s="53">
        <v>9</v>
      </c>
      <c r="F103" s="53"/>
      <c r="G103" s="53"/>
      <c r="H103" s="53"/>
      <c r="I103" s="53"/>
      <c r="J103" s="53"/>
      <c r="K103" s="54"/>
      <c r="L103" s="66"/>
    </row>
    <row r="104" spans="4:12" s="52" customFormat="1" ht="14.4" hidden="1" x14ac:dyDescent="0.3">
      <c r="D104" s="63">
        <v>4</v>
      </c>
      <c r="E104" s="53">
        <v>10</v>
      </c>
      <c r="F104" s="53"/>
      <c r="G104" s="53"/>
      <c r="H104" s="53"/>
      <c r="I104" s="53"/>
      <c r="J104" s="53"/>
      <c r="K104" s="54"/>
      <c r="L104" s="66"/>
    </row>
    <row r="105" spans="4:12" s="52" customFormat="1" ht="14.4" hidden="1" x14ac:dyDescent="0.3">
      <c r="D105" s="63">
        <v>5</v>
      </c>
      <c r="E105" s="53">
        <v>11</v>
      </c>
      <c r="F105" s="53"/>
      <c r="G105" s="53"/>
      <c r="H105" s="53"/>
      <c r="I105" s="53"/>
      <c r="J105" s="53"/>
      <c r="K105" s="54"/>
      <c r="L105" s="66"/>
    </row>
    <row r="106" spans="4:12" s="52" customFormat="1" ht="14.4" hidden="1" x14ac:dyDescent="0.3">
      <c r="D106" s="63">
        <v>6</v>
      </c>
      <c r="E106" s="53">
        <v>12</v>
      </c>
      <c r="F106" s="53"/>
      <c r="G106" s="53"/>
      <c r="H106" s="53"/>
      <c r="I106" s="53"/>
      <c r="J106" s="53"/>
      <c r="K106" s="54"/>
      <c r="L106" s="66"/>
    </row>
    <row r="107" spans="4:12" s="52" customFormat="1" ht="14.4" hidden="1" x14ac:dyDescent="0.3">
      <c r="D107" s="63">
        <v>7</v>
      </c>
      <c r="E107" s="53">
        <v>13</v>
      </c>
      <c r="F107" s="53"/>
      <c r="G107" s="53"/>
      <c r="H107" s="53"/>
      <c r="I107" s="53"/>
      <c r="J107" s="53"/>
      <c r="K107" s="54"/>
      <c r="L107" s="66"/>
    </row>
    <row r="108" spans="4:12" s="52" customFormat="1" ht="14.4" hidden="1" x14ac:dyDescent="0.3">
      <c r="D108" s="63">
        <v>8</v>
      </c>
      <c r="E108" s="53">
        <v>14</v>
      </c>
      <c r="F108" s="53"/>
      <c r="G108" s="53"/>
      <c r="H108" s="53"/>
      <c r="I108" s="53"/>
      <c r="J108" s="53"/>
      <c r="K108" s="54"/>
      <c r="L108" s="66"/>
    </row>
    <row r="109" spans="4:12" s="52" customFormat="1" ht="14.4" hidden="1" x14ac:dyDescent="0.3">
      <c r="D109" s="53"/>
      <c r="E109" s="53"/>
      <c r="F109" s="53"/>
      <c r="G109" s="53"/>
      <c r="H109" s="53"/>
      <c r="I109" s="53"/>
      <c r="J109" s="53"/>
      <c r="K109" s="54"/>
      <c r="L109" s="66"/>
    </row>
    <row r="110" spans="4:12" s="52" customFormat="1" ht="14.4" hidden="1" x14ac:dyDescent="0.3">
      <c r="D110" s="53"/>
      <c r="E110" s="53"/>
      <c r="F110" s="53"/>
      <c r="G110" s="53"/>
      <c r="H110" s="53"/>
      <c r="I110" s="53"/>
      <c r="J110" s="53"/>
      <c r="K110" s="54"/>
      <c r="L110" s="66"/>
    </row>
    <row r="111" spans="4:12" s="52" customFormat="1" ht="14.4" hidden="1" x14ac:dyDescent="0.3">
      <c r="D111" s="53"/>
      <c r="E111" s="53"/>
      <c r="F111" s="53"/>
      <c r="G111" s="53"/>
      <c r="H111" s="53"/>
      <c r="I111" s="53"/>
      <c r="J111" s="53"/>
      <c r="K111" s="54"/>
      <c r="L111" s="66"/>
    </row>
    <row r="112" spans="4:12" s="52" customFormat="1" ht="14.4" hidden="1" x14ac:dyDescent="0.3">
      <c r="D112" s="53"/>
      <c r="E112" s="53"/>
      <c r="F112" s="53"/>
      <c r="G112" s="53"/>
      <c r="H112" s="53"/>
      <c r="I112" s="53"/>
      <c r="J112" s="53"/>
      <c r="K112" s="54"/>
      <c r="L112" s="66"/>
    </row>
    <row r="113" spans="4:14" s="52" customFormat="1" ht="14.4" hidden="1" x14ac:dyDescent="0.3">
      <c r="D113" s="53"/>
      <c r="E113" s="53"/>
      <c r="F113" s="53"/>
      <c r="G113" s="53"/>
      <c r="H113" s="53"/>
      <c r="I113" s="53"/>
      <c r="J113" s="53"/>
      <c r="K113" s="54"/>
      <c r="L113" s="66"/>
    </row>
    <row r="114" spans="4:14" s="52" customFormat="1" ht="14.4" hidden="1" x14ac:dyDescent="0.3">
      <c r="D114" s="53"/>
      <c r="E114" s="53"/>
      <c r="F114" s="53"/>
      <c r="G114" s="53"/>
      <c r="H114" s="53"/>
      <c r="I114" s="53"/>
      <c r="J114" s="53"/>
      <c r="K114" s="54"/>
      <c r="L114" s="66"/>
      <c r="M114" s="54"/>
      <c r="N114" s="54"/>
    </row>
    <row r="115" spans="4:14" s="52" customFormat="1" ht="14.4" hidden="1" x14ac:dyDescent="0.3">
      <c r="D115" s="53"/>
      <c r="E115" s="53"/>
      <c r="F115" s="53"/>
      <c r="G115" s="53"/>
      <c r="H115" s="53"/>
      <c r="I115" s="53"/>
      <c r="J115" s="53"/>
      <c r="K115" s="54"/>
      <c r="L115" s="66"/>
      <c r="M115" s="54"/>
      <c r="N115" s="54"/>
    </row>
    <row r="116" spans="4:14" s="52" customFormat="1" ht="14.4" hidden="1" x14ac:dyDescent="0.3">
      <c r="D116" s="53"/>
      <c r="E116" s="53"/>
      <c r="F116" s="53"/>
      <c r="G116" s="53"/>
      <c r="H116" s="53"/>
      <c r="I116" s="53"/>
      <c r="J116" s="53"/>
      <c r="K116" s="54"/>
      <c r="L116" s="66"/>
      <c r="M116" s="54"/>
      <c r="N116" s="54"/>
    </row>
    <row r="117" spans="4:14" s="52" customFormat="1" ht="14.4" hidden="1" x14ac:dyDescent="0.3">
      <c r="D117" s="53"/>
      <c r="E117" s="99" t="s">
        <v>54</v>
      </c>
      <c r="F117" s="53"/>
      <c r="G117" s="53"/>
      <c r="H117" s="53"/>
      <c r="I117" s="53"/>
      <c r="J117" s="53"/>
      <c r="K117" s="54"/>
      <c r="L117" s="66"/>
      <c r="M117" s="54"/>
      <c r="N117" s="54"/>
    </row>
    <row r="118" spans="4:14" s="52" customFormat="1" ht="14.4" hidden="1" x14ac:dyDescent="0.3">
      <c r="D118" s="68" t="s">
        <v>7</v>
      </c>
      <c r="E118" s="99" t="s">
        <v>47</v>
      </c>
      <c r="F118" s="53"/>
      <c r="G118" s="53"/>
      <c r="H118" s="53"/>
      <c r="I118" s="53"/>
      <c r="J118" s="53"/>
      <c r="K118" s="54"/>
      <c r="L118" s="66"/>
      <c r="M118" s="54"/>
      <c r="N118" s="54"/>
    </row>
    <row r="119" spans="4:14" s="52" customFormat="1" ht="14.4" hidden="1" x14ac:dyDescent="0.3">
      <c r="D119" s="68" t="s">
        <v>8</v>
      </c>
      <c r="E119" s="99" t="s">
        <v>50</v>
      </c>
      <c r="F119" s="53"/>
      <c r="G119" s="53"/>
      <c r="H119" s="53"/>
      <c r="I119" s="53"/>
      <c r="J119" s="53"/>
      <c r="K119" s="54"/>
      <c r="L119" s="66"/>
      <c r="M119" s="54"/>
      <c r="N119" s="54"/>
    </row>
    <row r="120" spans="4:14" s="52" customFormat="1" ht="14.4" hidden="1" x14ac:dyDescent="0.3">
      <c r="D120" s="53"/>
      <c r="E120" s="56">
        <v>2</v>
      </c>
      <c r="F120" s="53"/>
      <c r="G120" s="53"/>
      <c r="H120" s="53"/>
      <c r="I120" s="53"/>
      <c r="J120" s="53"/>
      <c r="K120" s="54"/>
      <c r="L120" s="66"/>
      <c r="M120" s="54"/>
      <c r="N120" s="54"/>
    </row>
    <row r="121" spans="4:14" s="52" customFormat="1" ht="14.4" hidden="1" x14ac:dyDescent="0.3">
      <c r="D121" s="68" t="s">
        <v>52</v>
      </c>
      <c r="E121" s="53"/>
      <c r="F121" s="53"/>
      <c r="G121" s="53"/>
      <c r="H121" s="53"/>
      <c r="I121" s="53"/>
      <c r="J121" s="53"/>
      <c r="K121" s="54"/>
      <c r="L121" s="66"/>
      <c r="M121" s="54"/>
      <c r="N121" s="54"/>
    </row>
    <row r="122" spans="4:14" s="52" customFormat="1" ht="14.4" hidden="1" x14ac:dyDescent="0.3">
      <c r="D122" s="68" t="s">
        <v>51</v>
      </c>
      <c r="E122" s="53"/>
      <c r="F122" s="53"/>
      <c r="G122" s="53"/>
      <c r="H122" s="53"/>
      <c r="I122" s="53"/>
      <c r="J122" s="53"/>
      <c r="K122" s="54"/>
      <c r="L122" s="66"/>
      <c r="M122" s="54"/>
      <c r="N122" s="54"/>
    </row>
    <row r="123" spans="4:14" s="52" customFormat="1" ht="14.4" hidden="1" x14ac:dyDescent="0.3">
      <c r="D123" s="68" t="s">
        <v>49</v>
      </c>
      <c r="E123" s="53"/>
      <c r="F123" s="482" t="e">
        <f>IF(H42="5 DAY",INDEX(E131:F166,MATCH(H4,D131:D167,1),MATCH(G45,E130:F130,0)),
IF(H42="4 DAY",INDEX(G131:H166,MATCH(H4,D131:D167,1),MATCH(G45,G130:H130,0)),
IF(H42="7 DAY",INDEX(I131:J166,MATCH(H4,D131:D167,1),MATCH(G45,I130:J130,0)),
IF(H42="6 DAY",INDEX(K131:L166,MATCH(H4,D131:D167,1),MATCH(G45,K130:L130,0))))
))</f>
        <v>#N/A</v>
      </c>
      <c r="G123" s="482"/>
      <c r="H123" s="53"/>
      <c r="I123" s="53"/>
      <c r="J123" s="53"/>
      <c r="K123" s="54"/>
      <c r="L123" s="66"/>
      <c r="M123" s="54"/>
      <c r="N123" s="54"/>
    </row>
    <row r="124" spans="4:14" s="52" customFormat="1" ht="14.4" hidden="1" x14ac:dyDescent="0.3">
      <c r="D124" s="63" t="s">
        <v>53</v>
      </c>
      <c r="E124" s="54"/>
      <c r="F124" s="482"/>
      <c r="G124" s="482"/>
      <c r="H124" s="54"/>
      <c r="I124" s="54"/>
      <c r="J124" s="53"/>
      <c r="K124" s="54"/>
      <c r="L124" s="66"/>
    </row>
    <row r="125" spans="4:14" s="52" customFormat="1" ht="14.4" hidden="1" x14ac:dyDescent="0.3">
      <c r="D125" s="54"/>
      <c r="E125" s="54"/>
      <c r="F125" s="482"/>
      <c r="G125" s="482"/>
      <c r="H125" s="54"/>
      <c r="I125" s="54"/>
      <c r="J125" s="54"/>
      <c r="K125" s="54"/>
      <c r="L125" s="66"/>
    </row>
    <row r="126" spans="4:14" s="52" customFormat="1" ht="13.8" hidden="1" x14ac:dyDescent="0.3">
      <c r="F126" s="482"/>
      <c r="G126" s="482"/>
    </row>
    <row r="127" spans="4:14" s="52" customFormat="1" ht="13.8" hidden="1" x14ac:dyDescent="0.3"/>
    <row r="128" spans="4:14" s="52" customFormat="1" ht="13.8" hidden="1" x14ac:dyDescent="0.3"/>
    <row r="129" spans="4:12" s="52" customFormat="1" ht="14.4" hidden="1" x14ac:dyDescent="0.3">
      <c r="D129" s="363"/>
      <c r="E129" s="492" t="s">
        <v>52</v>
      </c>
      <c r="F129" s="492"/>
      <c r="G129" s="493" t="s">
        <v>51</v>
      </c>
      <c r="H129" s="494"/>
      <c r="I129" s="478" t="s">
        <v>49</v>
      </c>
      <c r="J129" s="479"/>
      <c r="K129" s="480" t="s">
        <v>53</v>
      </c>
      <c r="L129" s="481"/>
    </row>
    <row r="130" spans="4:12" s="52" customFormat="1" ht="13.8" hidden="1" x14ac:dyDescent="0.3">
      <c r="D130" s="364" t="s">
        <v>4</v>
      </c>
      <c r="E130" s="364" t="s">
        <v>7</v>
      </c>
      <c r="F130" s="365" t="s">
        <v>8</v>
      </c>
      <c r="G130" s="366" t="s">
        <v>7</v>
      </c>
      <c r="H130" s="367" t="s">
        <v>8</v>
      </c>
      <c r="I130" s="368" t="s">
        <v>7</v>
      </c>
      <c r="J130" s="369" t="s">
        <v>8</v>
      </c>
      <c r="K130" s="370" t="s">
        <v>7</v>
      </c>
      <c r="L130" s="371" t="s">
        <v>8</v>
      </c>
    </row>
    <row r="131" spans="4:12" s="52" customFormat="1" ht="14.4" hidden="1" x14ac:dyDescent="0.3">
      <c r="D131" s="372">
        <v>20</v>
      </c>
      <c r="E131" s="373">
        <v>276</v>
      </c>
      <c r="F131" s="374">
        <v>396</v>
      </c>
      <c r="G131" s="375">
        <v>210.28571428571428</v>
      </c>
      <c r="H131" s="376">
        <v>301.71428571428572</v>
      </c>
      <c r="I131" s="377">
        <v>394.28571428571428</v>
      </c>
      <c r="J131" s="378">
        <v>565.71428571428578</v>
      </c>
      <c r="K131" s="379">
        <v>315.42857142857144</v>
      </c>
      <c r="L131" s="380">
        <v>452.57142857142856</v>
      </c>
    </row>
    <row r="132" spans="4:12" s="52" customFormat="1" ht="14.4" hidden="1" x14ac:dyDescent="0.3">
      <c r="D132" s="372">
        <v>25</v>
      </c>
      <c r="E132" s="373">
        <v>309</v>
      </c>
      <c r="F132" s="374">
        <v>434</v>
      </c>
      <c r="G132" s="375">
        <v>235.42857142857142</v>
      </c>
      <c r="H132" s="376">
        <v>330.66666666666669</v>
      </c>
      <c r="I132" s="377">
        <v>441.42857142857139</v>
      </c>
      <c r="J132" s="378">
        <v>620</v>
      </c>
      <c r="K132" s="379">
        <v>353.14285714285711</v>
      </c>
      <c r="L132" s="380">
        <v>496</v>
      </c>
    </row>
    <row r="133" spans="4:12" s="52" customFormat="1" ht="14.4" hidden="1" x14ac:dyDescent="0.3">
      <c r="D133" s="372">
        <v>30</v>
      </c>
      <c r="E133" s="373">
        <v>321</v>
      </c>
      <c r="F133" s="374">
        <v>472</v>
      </c>
      <c r="G133" s="375">
        <v>244.57142857142858</v>
      </c>
      <c r="H133" s="376">
        <v>359.61904761904759</v>
      </c>
      <c r="I133" s="377">
        <v>458.57142857142861</v>
      </c>
      <c r="J133" s="378">
        <v>674.28571428571422</v>
      </c>
      <c r="K133" s="379">
        <v>366.85714285714289</v>
      </c>
      <c r="L133" s="380">
        <v>539.42857142857133</v>
      </c>
    </row>
    <row r="134" spans="4:12" s="52" customFormat="1" ht="14.4" hidden="1" x14ac:dyDescent="0.3">
      <c r="D134" s="372">
        <v>35</v>
      </c>
      <c r="E134" s="373">
        <v>375</v>
      </c>
      <c r="F134" s="374">
        <v>510</v>
      </c>
      <c r="G134" s="375">
        <v>285.71428571428572</v>
      </c>
      <c r="H134" s="376">
        <v>388.57142857142856</v>
      </c>
      <c r="I134" s="377">
        <v>535.71428571428578</v>
      </c>
      <c r="J134" s="378">
        <v>728.57142857142856</v>
      </c>
      <c r="K134" s="379">
        <v>428.57142857142856</v>
      </c>
      <c r="L134" s="380">
        <v>582.85714285714289</v>
      </c>
    </row>
    <row r="135" spans="4:12" s="52" customFormat="1" ht="14.4" hidden="1" x14ac:dyDescent="0.3">
      <c r="D135" s="372">
        <v>40</v>
      </c>
      <c r="E135" s="373">
        <v>428</v>
      </c>
      <c r="F135" s="374">
        <v>548</v>
      </c>
      <c r="G135" s="375">
        <v>326.09523809523807</v>
      </c>
      <c r="H135" s="376">
        <v>417.52380952380952</v>
      </c>
      <c r="I135" s="377">
        <v>611.42857142857133</v>
      </c>
      <c r="J135" s="378">
        <v>782.85714285714289</v>
      </c>
      <c r="K135" s="379">
        <v>489.14285714285711</v>
      </c>
      <c r="L135" s="380">
        <v>626.28571428571422</v>
      </c>
    </row>
    <row r="136" spans="4:12" s="52" customFormat="1" ht="14.4" hidden="1" x14ac:dyDescent="0.3">
      <c r="D136" s="372">
        <v>45</v>
      </c>
      <c r="E136" s="373">
        <v>482</v>
      </c>
      <c r="F136" s="374">
        <v>587</v>
      </c>
      <c r="G136" s="375">
        <v>367.23809523809524</v>
      </c>
      <c r="H136" s="376">
        <v>447.23809523809524</v>
      </c>
      <c r="I136" s="377">
        <v>688.57142857142856</v>
      </c>
      <c r="J136" s="378">
        <v>838.57142857142856</v>
      </c>
      <c r="K136" s="379">
        <v>550.85714285714289</v>
      </c>
      <c r="L136" s="380">
        <v>670.85714285714289</v>
      </c>
    </row>
    <row r="137" spans="4:12" s="52" customFormat="1" ht="14.4" hidden="1" x14ac:dyDescent="0.3">
      <c r="D137" s="372">
        <v>50</v>
      </c>
      <c r="E137" s="373">
        <v>536</v>
      </c>
      <c r="F137" s="374">
        <v>625</v>
      </c>
      <c r="G137" s="375">
        <v>408.38095238095241</v>
      </c>
      <c r="H137" s="376">
        <v>476.1904761904762</v>
      </c>
      <c r="I137" s="377">
        <v>765.71428571428578</v>
      </c>
      <c r="J137" s="378">
        <v>892.85714285714289</v>
      </c>
      <c r="K137" s="379">
        <v>612.57142857142867</v>
      </c>
      <c r="L137" s="380">
        <v>714.28571428571433</v>
      </c>
    </row>
    <row r="138" spans="4:12" s="52" customFormat="1" ht="14.4" hidden="1" x14ac:dyDescent="0.3">
      <c r="D138" s="372">
        <v>55</v>
      </c>
      <c r="E138" s="373">
        <v>589</v>
      </c>
      <c r="F138" s="374">
        <v>648</v>
      </c>
      <c r="G138" s="375">
        <v>448.76190476190476</v>
      </c>
      <c r="H138" s="376">
        <v>493.71428571428572</v>
      </c>
      <c r="I138" s="377">
        <v>841.42857142857144</v>
      </c>
      <c r="J138" s="378">
        <v>925.71428571428578</v>
      </c>
      <c r="K138" s="379">
        <v>673.14285714285711</v>
      </c>
      <c r="L138" s="380">
        <v>740.57142857142856</v>
      </c>
    </row>
    <row r="139" spans="4:12" s="52" customFormat="1" ht="14.4" hidden="1" x14ac:dyDescent="0.3">
      <c r="D139" s="372">
        <v>60</v>
      </c>
      <c r="E139" s="373">
        <v>643</v>
      </c>
      <c r="F139" s="374">
        <v>707</v>
      </c>
      <c r="G139" s="375">
        <v>489.90476190476193</v>
      </c>
      <c r="H139" s="376">
        <v>538.66666666666663</v>
      </c>
      <c r="I139" s="377">
        <v>918.57142857142867</v>
      </c>
      <c r="J139" s="378">
        <v>1009.9999999999999</v>
      </c>
      <c r="K139" s="379">
        <v>734.85714285714289</v>
      </c>
      <c r="L139" s="380">
        <v>808</v>
      </c>
    </row>
    <row r="140" spans="4:12" s="52" customFormat="1" ht="14.4" hidden="1" x14ac:dyDescent="0.3">
      <c r="D140" s="372">
        <v>65</v>
      </c>
      <c r="E140" s="373">
        <v>696</v>
      </c>
      <c r="F140" s="374">
        <v>766</v>
      </c>
      <c r="G140" s="375">
        <v>530.28571428571433</v>
      </c>
      <c r="H140" s="376">
        <v>583.61904761904759</v>
      </c>
      <c r="I140" s="377">
        <v>994.28571428571433</v>
      </c>
      <c r="J140" s="378">
        <v>1094.2857142857142</v>
      </c>
      <c r="K140" s="379">
        <v>795.42857142857156</v>
      </c>
      <c r="L140" s="380">
        <v>875.42857142857133</v>
      </c>
    </row>
    <row r="141" spans="4:12" s="52" customFormat="1" ht="14.4" hidden="1" x14ac:dyDescent="0.3">
      <c r="D141" s="372">
        <v>70</v>
      </c>
      <c r="E141" s="373">
        <v>750</v>
      </c>
      <c r="F141" s="374">
        <v>825</v>
      </c>
      <c r="G141" s="375">
        <v>571.42857142857144</v>
      </c>
      <c r="H141" s="376">
        <v>628.57142857142856</v>
      </c>
      <c r="I141" s="377">
        <v>1071.4285714285716</v>
      </c>
      <c r="J141" s="378">
        <v>1178.5714285714284</v>
      </c>
      <c r="K141" s="379">
        <v>857.14285714285711</v>
      </c>
      <c r="L141" s="380">
        <v>942.85714285714289</v>
      </c>
    </row>
    <row r="142" spans="4:12" s="52" customFormat="1" ht="14.4" hidden="1" x14ac:dyDescent="0.3">
      <c r="D142" s="372">
        <v>75</v>
      </c>
      <c r="E142" s="373">
        <v>803</v>
      </c>
      <c r="F142" s="374">
        <v>884</v>
      </c>
      <c r="G142" s="375">
        <v>611.80952380952385</v>
      </c>
      <c r="H142" s="376">
        <v>673.52380952380952</v>
      </c>
      <c r="I142" s="377">
        <v>1147.1428571428573</v>
      </c>
      <c r="J142" s="378">
        <v>1262.8571428571429</v>
      </c>
      <c r="K142" s="379">
        <v>917.71428571428578</v>
      </c>
      <c r="L142" s="380">
        <v>1010.2857142857142</v>
      </c>
    </row>
    <row r="143" spans="4:12" s="52" customFormat="1" ht="14.4" hidden="1" x14ac:dyDescent="0.3">
      <c r="D143" s="372">
        <v>80</v>
      </c>
      <c r="E143" s="373">
        <v>857</v>
      </c>
      <c r="F143" s="374">
        <v>942</v>
      </c>
      <c r="G143" s="375">
        <v>652.95238095238096</v>
      </c>
      <c r="H143" s="376">
        <v>717.71428571428567</v>
      </c>
      <c r="I143" s="377">
        <v>1224.2857142857142</v>
      </c>
      <c r="J143" s="378">
        <v>1345.7142857142856</v>
      </c>
      <c r="K143" s="379">
        <v>979.42857142857144</v>
      </c>
      <c r="L143" s="380">
        <v>1076.5714285714284</v>
      </c>
    </row>
    <row r="144" spans="4:12" s="52" customFormat="1" ht="14.4" hidden="1" x14ac:dyDescent="0.3">
      <c r="D144" s="372">
        <v>85</v>
      </c>
      <c r="E144" s="373">
        <v>910</v>
      </c>
      <c r="F144" s="374">
        <v>1001</v>
      </c>
      <c r="G144" s="375">
        <v>693.33333333333337</v>
      </c>
      <c r="H144" s="376">
        <v>762.66666666666663</v>
      </c>
      <c r="I144" s="377">
        <v>1300</v>
      </c>
      <c r="J144" s="378">
        <v>1430</v>
      </c>
      <c r="K144" s="379">
        <v>1040</v>
      </c>
      <c r="L144" s="380">
        <v>1144</v>
      </c>
    </row>
    <row r="145" spans="4:12" s="52" customFormat="1" ht="14.4" hidden="1" x14ac:dyDescent="0.3">
      <c r="D145" s="372">
        <v>90</v>
      </c>
      <c r="E145" s="373">
        <v>964</v>
      </c>
      <c r="F145" s="374">
        <v>1060</v>
      </c>
      <c r="G145" s="375">
        <v>734.47619047619048</v>
      </c>
      <c r="H145" s="376">
        <v>807.61904761904759</v>
      </c>
      <c r="I145" s="377">
        <v>1377.1428571428571</v>
      </c>
      <c r="J145" s="378">
        <v>1514.2857142857142</v>
      </c>
      <c r="K145" s="379">
        <v>1101.7142857142858</v>
      </c>
      <c r="L145" s="380">
        <v>1211.4285714285713</v>
      </c>
    </row>
    <row r="146" spans="4:12" s="52" customFormat="1" ht="14.4" hidden="1" x14ac:dyDescent="0.3">
      <c r="D146" s="372">
        <v>95</v>
      </c>
      <c r="E146" s="373">
        <v>1017</v>
      </c>
      <c r="F146" s="374">
        <v>1119</v>
      </c>
      <c r="G146" s="375">
        <v>774.85714285714289</v>
      </c>
      <c r="H146" s="376">
        <v>852.57142857142856</v>
      </c>
      <c r="I146" s="377">
        <v>1452.8571428571429</v>
      </c>
      <c r="J146" s="378">
        <v>1598.5714285714284</v>
      </c>
      <c r="K146" s="379">
        <v>1162.2857142857142</v>
      </c>
      <c r="L146" s="380">
        <v>1278.8571428571429</v>
      </c>
    </row>
    <row r="147" spans="4:12" s="52" customFormat="1" ht="14.4" hidden="1" x14ac:dyDescent="0.3">
      <c r="D147" s="372">
        <v>100</v>
      </c>
      <c r="E147" s="381">
        <v>1071</v>
      </c>
      <c r="F147" s="381">
        <v>1178</v>
      </c>
      <c r="G147" s="375">
        <v>816</v>
      </c>
      <c r="H147" s="376">
        <v>897.52380952380952</v>
      </c>
      <c r="I147" s="377">
        <v>1530</v>
      </c>
      <c r="J147" s="378">
        <v>1682.8571428571429</v>
      </c>
      <c r="K147" s="379">
        <v>1224</v>
      </c>
      <c r="L147" s="380">
        <v>1346.2857142857142</v>
      </c>
    </row>
    <row r="148" spans="4:12" s="52" customFormat="1" ht="14.4" hidden="1" x14ac:dyDescent="0.3">
      <c r="D148" s="372">
        <v>105</v>
      </c>
      <c r="E148" s="381">
        <v>1125</v>
      </c>
      <c r="F148" s="381">
        <v>1237</v>
      </c>
      <c r="G148" s="375">
        <v>857.14285714285711</v>
      </c>
      <c r="H148" s="376">
        <v>942.47619047619048</v>
      </c>
      <c r="I148" s="377">
        <v>1607.1428571428571</v>
      </c>
      <c r="J148" s="378">
        <v>1767.1428571428571</v>
      </c>
      <c r="K148" s="379">
        <v>1285.7142857142858</v>
      </c>
      <c r="L148" s="380">
        <v>1413.7142857142858</v>
      </c>
    </row>
    <row r="149" spans="4:12" s="52" customFormat="1" ht="14.4" hidden="1" x14ac:dyDescent="0.3">
      <c r="D149" s="372">
        <v>110</v>
      </c>
      <c r="E149" s="381">
        <v>1178</v>
      </c>
      <c r="F149" s="381">
        <v>1296</v>
      </c>
      <c r="G149" s="375">
        <v>897.52380952380952</v>
      </c>
      <c r="H149" s="376">
        <v>987.42857142857144</v>
      </c>
      <c r="I149" s="377">
        <v>1682.8571428571429</v>
      </c>
      <c r="J149" s="378">
        <v>1851.4285714285716</v>
      </c>
      <c r="K149" s="379">
        <v>1346.2857142857142</v>
      </c>
      <c r="L149" s="380">
        <v>1481.1428571428571</v>
      </c>
    </row>
    <row r="150" spans="4:12" s="52" customFormat="1" ht="14.4" hidden="1" x14ac:dyDescent="0.3">
      <c r="D150" s="372">
        <v>115</v>
      </c>
      <c r="E150" s="381">
        <v>1232</v>
      </c>
      <c r="F150" s="381">
        <v>1355</v>
      </c>
      <c r="G150" s="375">
        <v>938.66666666666663</v>
      </c>
      <c r="H150" s="376">
        <v>1032.3809523809523</v>
      </c>
      <c r="I150" s="377">
        <v>1760</v>
      </c>
      <c r="J150" s="378">
        <v>1935.7142857142856</v>
      </c>
      <c r="K150" s="379">
        <v>1408</v>
      </c>
      <c r="L150" s="380">
        <v>1548.5714285714284</v>
      </c>
    </row>
    <row r="151" spans="4:12" s="52" customFormat="1" ht="14.4" hidden="1" x14ac:dyDescent="0.3">
      <c r="D151" s="372">
        <v>120</v>
      </c>
      <c r="E151" s="381">
        <v>1285</v>
      </c>
      <c r="F151" s="381">
        <v>1414</v>
      </c>
      <c r="G151" s="375">
        <v>979.04761904761904</v>
      </c>
      <c r="H151" s="376">
        <v>1077.3333333333333</v>
      </c>
      <c r="I151" s="377">
        <v>1835.7142857142858</v>
      </c>
      <c r="J151" s="378">
        <v>2019.9999999999998</v>
      </c>
      <c r="K151" s="379">
        <v>1468.5714285714284</v>
      </c>
      <c r="L151" s="380">
        <v>1616</v>
      </c>
    </row>
    <row r="152" spans="4:12" s="52" customFormat="1" ht="14.4" hidden="1" x14ac:dyDescent="0.3">
      <c r="D152" s="372">
        <v>125</v>
      </c>
      <c r="E152" s="381">
        <v>1339</v>
      </c>
      <c r="F152" s="381">
        <v>1473</v>
      </c>
      <c r="G152" s="375">
        <v>1020.1904761904761</v>
      </c>
      <c r="H152" s="376">
        <v>1122.2857142857142</v>
      </c>
      <c r="I152" s="377">
        <v>1912.8571428571427</v>
      </c>
      <c r="J152" s="378">
        <v>2104.2857142857142</v>
      </c>
      <c r="K152" s="379">
        <v>1530.2857142857142</v>
      </c>
      <c r="L152" s="380">
        <v>1683.4285714285713</v>
      </c>
    </row>
    <row r="153" spans="4:12" s="52" customFormat="1" ht="14.4" hidden="1" x14ac:dyDescent="0.3">
      <c r="D153" s="372">
        <v>130</v>
      </c>
      <c r="E153" s="381">
        <v>1392</v>
      </c>
      <c r="F153" s="381">
        <v>1532</v>
      </c>
      <c r="G153" s="375">
        <v>1060.5714285714287</v>
      </c>
      <c r="H153" s="376">
        <v>1167.2380952380952</v>
      </c>
      <c r="I153" s="377">
        <v>1988.5714285714287</v>
      </c>
      <c r="J153" s="378">
        <v>2188.5714285714284</v>
      </c>
      <c r="K153" s="379">
        <v>1590.8571428571431</v>
      </c>
      <c r="L153" s="380">
        <v>1750.8571428571427</v>
      </c>
    </row>
    <row r="154" spans="4:12" s="52" customFormat="1" ht="14.4" hidden="1" x14ac:dyDescent="0.3">
      <c r="D154" s="372">
        <v>135</v>
      </c>
      <c r="E154" s="381">
        <v>1446</v>
      </c>
      <c r="F154" s="381">
        <v>1590</v>
      </c>
      <c r="G154" s="375">
        <v>1101.7142857142858</v>
      </c>
      <c r="H154" s="376">
        <v>1211.4285714285713</v>
      </c>
      <c r="I154" s="377">
        <v>2065.7142857142858</v>
      </c>
      <c r="J154" s="378">
        <v>2271.4285714285711</v>
      </c>
      <c r="K154" s="379">
        <v>1652.5714285714287</v>
      </c>
      <c r="L154" s="380">
        <v>1817.1428571428569</v>
      </c>
    </row>
    <row r="155" spans="4:12" s="52" customFormat="1" ht="14.4" hidden="1" x14ac:dyDescent="0.3">
      <c r="D155" s="372">
        <v>140</v>
      </c>
      <c r="E155" s="381">
        <v>1499</v>
      </c>
      <c r="F155" s="381">
        <v>1649</v>
      </c>
      <c r="G155" s="375">
        <v>1142.0952380952381</v>
      </c>
      <c r="H155" s="376">
        <v>1256.3809523809523</v>
      </c>
      <c r="I155" s="377">
        <v>2141.4285714285716</v>
      </c>
      <c r="J155" s="378">
        <v>2355.7142857142853</v>
      </c>
      <c r="K155" s="379">
        <v>1713.1428571428571</v>
      </c>
      <c r="L155" s="380">
        <v>1884.5714285714284</v>
      </c>
    </row>
    <row r="156" spans="4:12" s="52" customFormat="1" ht="14.4" hidden="1" x14ac:dyDescent="0.3">
      <c r="D156" s="372">
        <v>145</v>
      </c>
      <c r="E156" s="381">
        <v>1553</v>
      </c>
      <c r="F156" s="381">
        <v>1708</v>
      </c>
      <c r="G156" s="375">
        <v>1183.2380952380952</v>
      </c>
      <c r="H156" s="376">
        <v>1301.3333333333333</v>
      </c>
      <c r="I156" s="377">
        <v>2218.5714285714284</v>
      </c>
      <c r="J156" s="378">
        <v>2440</v>
      </c>
      <c r="K156" s="379">
        <v>1774.8571428571427</v>
      </c>
      <c r="L156" s="380">
        <v>1952</v>
      </c>
    </row>
    <row r="157" spans="4:12" s="52" customFormat="1" ht="14.4" hidden="1" x14ac:dyDescent="0.3">
      <c r="D157" s="372">
        <v>150</v>
      </c>
      <c r="E157" s="381">
        <v>1607</v>
      </c>
      <c r="F157" s="381">
        <v>1767</v>
      </c>
      <c r="G157" s="375">
        <v>1224.3809523809523</v>
      </c>
      <c r="H157" s="376">
        <v>1346.2857142857142</v>
      </c>
      <c r="I157" s="377">
        <v>2295.7142857142853</v>
      </c>
      <c r="J157" s="378">
        <v>2524.2857142857142</v>
      </c>
      <c r="K157" s="379">
        <v>1836.5714285714284</v>
      </c>
      <c r="L157" s="380">
        <v>2019.4285714285713</v>
      </c>
    </row>
    <row r="158" spans="4:12" s="52" customFormat="1" ht="14.4" hidden="1" x14ac:dyDescent="0.3">
      <c r="D158" s="372">
        <v>155</v>
      </c>
      <c r="E158" s="381">
        <v>1660</v>
      </c>
      <c r="F158" s="381">
        <v>1826</v>
      </c>
      <c r="G158" s="375">
        <v>1264.7619047619048</v>
      </c>
      <c r="H158" s="376">
        <v>1391.2380952380952</v>
      </c>
      <c r="I158" s="377">
        <v>2371.4285714285716</v>
      </c>
      <c r="J158" s="378">
        <v>2608.5714285714284</v>
      </c>
      <c r="K158" s="379">
        <v>1897.1428571428573</v>
      </c>
      <c r="L158" s="380">
        <v>2086.8571428571427</v>
      </c>
    </row>
    <row r="159" spans="4:12" s="52" customFormat="1" ht="14.4" hidden="1" x14ac:dyDescent="0.3">
      <c r="D159" s="372">
        <v>160</v>
      </c>
      <c r="E159" s="381">
        <v>1714</v>
      </c>
      <c r="F159" s="381">
        <v>1885</v>
      </c>
      <c r="G159" s="375">
        <v>1305.9047619047619</v>
      </c>
      <c r="H159" s="376">
        <v>1436.1904761904761</v>
      </c>
      <c r="I159" s="377">
        <v>2448.5714285714284</v>
      </c>
      <c r="J159" s="378">
        <v>2692.8571428571427</v>
      </c>
      <c r="K159" s="379">
        <v>1958.8571428571429</v>
      </c>
      <c r="L159" s="380">
        <v>2154.2857142857142</v>
      </c>
    </row>
    <row r="160" spans="4:12" s="52" customFormat="1" ht="14.4" hidden="1" x14ac:dyDescent="0.3">
      <c r="D160" s="372">
        <v>165</v>
      </c>
      <c r="E160" s="381">
        <v>1767</v>
      </c>
      <c r="F160" s="381">
        <v>1944</v>
      </c>
      <c r="G160" s="375">
        <v>1346.2857142857142</v>
      </c>
      <c r="H160" s="376">
        <v>1481.1428571428571</v>
      </c>
      <c r="I160" s="377">
        <v>2524.2857142857142</v>
      </c>
      <c r="J160" s="378">
        <v>2777.1428571428569</v>
      </c>
      <c r="K160" s="379">
        <v>2019.4285714285713</v>
      </c>
      <c r="L160" s="380">
        <v>2221.7142857142858</v>
      </c>
    </row>
    <row r="161" spans="4:12" s="52" customFormat="1" ht="14.4" hidden="1" x14ac:dyDescent="0.3">
      <c r="D161" s="372">
        <v>170</v>
      </c>
      <c r="E161" s="381">
        <v>1821</v>
      </c>
      <c r="F161" s="381">
        <v>2003</v>
      </c>
      <c r="G161" s="375">
        <v>1387.4285714285713</v>
      </c>
      <c r="H161" s="376">
        <v>1526.0952380952381</v>
      </c>
      <c r="I161" s="377">
        <v>2601.4285714285711</v>
      </c>
      <c r="J161" s="378">
        <v>2861.4285714285716</v>
      </c>
      <c r="K161" s="379">
        <v>2081.1428571428569</v>
      </c>
      <c r="L161" s="380">
        <v>2289.1428571428569</v>
      </c>
    </row>
    <row r="162" spans="4:12" s="52" customFormat="1" ht="14.4" hidden="1" x14ac:dyDescent="0.3">
      <c r="D162" s="372">
        <v>175</v>
      </c>
      <c r="E162" s="381">
        <v>1874</v>
      </c>
      <c r="F162" s="381">
        <v>2062</v>
      </c>
      <c r="G162" s="375">
        <v>1427.8095238095239</v>
      </c>
      <c r="H162" s="376">
        <v>1571.047619047619</v>
      </c>
      <c r="I162" s="377">
        <v>2677.1428571428573</v>
      </c>
      <c r="J162" s="378">
        <v>2945.7142857142858</v>
      </c>
      <c r="K162" s="379">
        <v>2141.7142857142858</v>
      </c>
      <c r="L162" s="380">
        <v>2356.5714285714284</v>
      </c>
    </row>
    <row r="163" spans="4:12" s="52" customFormat="1" ht="14.4" hidden="1" x14ac:dyDescent="0.3">
      <c r="D163" s="372">
        <v>180</v>
      </c>
      <c r="E163" s="381">
        <v>1928</v>
      </c>
      <c r="F163" s="381">
        <v>2121</v>
      </c>
      <c r="G163" s="375">
        <v>1468.952380952381</v>
      </c>
      <c r="H163" s="376">
        <v>1616</v>
      </c>
      <c r="I163" s="377">
        <v>2754.2857142857142</v>
      </c>
      <c r="J163" s="378">
        <v>3030</v>
      </c>
      <c r="K163" s="379">
        <v>2203.4285714285716</v>
      </c>
      <c r="L163" s="380">
        <v>2424</v>
      </c>
    </row>
    <row r="164" spans="4:12" s="52" customFormat="1" ht="14.4" hidden="1" x14ac:dyDescent="0.3">
      <c r="D164" s="372">
        <v>185</v>
      </c>
      <c r="E164" s="381">
        <v>1981</v>
      </c>
      <c r="F164" s="381">
        <v>2179</v>
      </c>
      <c r="G164" s="375">
        <v>1509.3333333333333</v>
      </c>
      <c r="H164" s="376">
        <v>1660.1904761904761</v>
      </c>
      <c r="I164" s="377">
        <v>2830</v>
      </c>
      <c r="J164" s="378">
        <v>3112.8571428571427</v>
      </c>
      <c r="K164" s="379">
        <v>2264</v>
      </c>
      <c r="L164" s="380">
        <v>2490.2857142857142</v>
      </c>
    </row>
    <row r="165" spans="4:12" s="52" customFormat="1" ht="14.4" hidden="1" x14ac:dyDescent="0.3">
      <c r="D165" s="372">
        <v>190</v>
      </c>
      <c r="E165" s="381">
        <v>2035</v>
      </c>
      <c r="F165" s="381">
        <v>2238</v>
      </c>
      <c r="G165" s="375">
        <v>1550.4761904761904</v>
      </c>
      <c r="H165" s="376">
        <v>1705.1428571428571</v>
      </c>
      <c r="I165" s="377">
        <v>2907.1428571428569</v>
      </c>
      <c r="J165" s="378">
        <v>3197.1428571428569</v>
      </c>
      <c r="K165" s="379">
        <v>2325.7142857142853</v>
      </c>
      <c r="L165" s="380">
        <v>2557.7142857142858</v>
      </c>
    </row>
    <row r="166" spans="4:12" s="52" customFormat="1" ht="14.4" hidden="1" x14ac:dyDescent="0.3">
      <c r="D166" s="372">
        <v>195</v>
      </c>
      <c r="E166" s="381">
        <v>2088</v>
      </c>
      <c r="F166" s="381">
        <v>2297</v>
      </c>
      <c r="G166" s="375">
        <v>1590.8571428571429</v>
      </c>
      <c r="H166" s="376">
        <v>1750.0952380952381</v>
      </c>
      <c r="I166" s="377">
        <v>2982.8571428571431</v>
      </c>
      <c r="J166" s="378">
        <v>3281.4285714285716</v>
      </c>
      <c r="K166" s="379">
        <v>2386.2857142857142</v>
      </c>
      <c r="L166" s="380">
        <v>2625.1428571428569</v>
      </c>
    </row>
    <row r="167" spans="4:12" s="52" customFormat="1" ht="14.4" hidden="1" x14ac:dyDescent="0.3">
      <c r="D167" s="372">
        <v>200</v>
      </c>
      <c r="E167" s="381">
        <v>2142</v>
      </c>
      <c r="F167" s="381">
        <v>2356</v>
      </c>
      <c r="G167" s="375">
        <v>1632</v>
      </c>
      <c r="H167" s="376">
        <v>1795.047619047619</v>
      </c>
      <c r="I167" s="377">
        <v>3060</v>
      </c>
      <c r="J167" s="378">
        <v>3365.7142857142858</v>
      </c>
      <c r="K167" s="379">
        <v>2448</v>
      </c>
      <c r="L167" s="380">
        <v>2692.5714285714284</v>
      </c>
    </row>
    <row r="168" spans="4:12" s="52" customFormat="1" ht="13.8" hidden="1" x14ac:dyDescent="0.3"/>
    <row r="169" spans="4:12" s="52" customFormat="1" ht="13.8" hidden="1" x14ac:dyDescent="0.3"/>
    <row r="170" spans="4:12" ht="13.8" hidden="1" x14ac:dyDescent="0.3"/>
    <row r="171" spans="4:12" ht="13.8" hidden="1" x14ac:dyDescent="0.3"/>
    <row r="172" spans="4:12" ht="13.8" hidden="1" x14ac:dyDescent="0.3"/>
    <row r="173" spans="4:12" ht="13.8" hidden="1" x14ac:dyDescent="0.3"/>
    <row r="174" spans="4:12" ht="13.8" hidden="1" x14ac:dyDescent="0.3"/>
    <row r="175" spans="4:12" ht="13.8" hidden="1" x14ac:dyDescent="0.3"/>
    <row r="176" spans="4:12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x14ac:dyDescent="0.3"/>
    <row r="206" ht="13.8" x14ac:dyDescent="0.3"/>
    <row r="207" ht="13.8" x14ac:dyDescent="0.3"/>
    <row r="208" ht="13.8" x14ac:dyDescent="0.3"/>
    <row r="209" ht="13.8" x14ac:dyDescent="0.3"/>
    <row r="210" ht="13.8" x14ac:dyDescent="0.3"/>
    <row r="211" ht="13.8" x14ac:dyDescent="0.3"/>
    <row r="212" ht="13.8" x14ac:dyDescent="0.3"/>
    <row r="213" ht="13.8" x14ac:dyDescent="0.3"/>
    <row r="214" ht="13.8" x14ac:dyDescent="0.3"/>
    <row r="215" ht="13.8" x14ac:dyDescent="0.3"/>
    <row r="216" ht="13.8" x14ac:dyDescent="0.3"/>
    <row r="217" ht="13.8" x14ac:dyDescent="0.3"/>
    <row r="218" ht="13.8" x14ac:dyDescent="0.3"/>
    <row r="219" ht="13.8" x14ac:dyDescent="0.3"/>
    <row r="220" ht="13.8" x14ac:dyDescent="0.3"/>
    <row r="221" ht="13.8" x14ac:dyDescent="0.3"/>
    <row r="222" ht="13.8" x14ac:dyDescent="0.3"/>
    <row r="223" ht="13.8" x14ac:dyDescent="0.3"/>
    <row r="224" ht="13.8" x14ac:dyDescent="0.3"/>
    <row r="225" ht="13.8" x14ac:dyDescent="0.3"/>
    <row r="226" ht="13.8" x14ac:dyDescent="0.3"/>
    <row r="227" ht="13.8" x14ac:dyDescent="0.3"/>
    <row r="228" ht="13.8" x14ac:dyDescent="0.3"/>
    <row r="229" ht="13.8" x14ac:dyDescent="0.3"/>
    <row r="230" ht="13.8" x14ac:dyDescent="0.3"/>
    <row r="231" ht="13.8" x14ac:dyDescent="0.3"/>
    <row r="232" ht="13.8" x14ac:dyDescent="0.3"/>
    <row r="233" ht="13.8" x14ac:dyDescent="0.3"/>
    <row r="234" ht="13.8" x14ac:dyDescent="0.3"/>
    <row r="235" ht="13.8" x14ac:dyDescent="0.3"/>
    <row r="236" ht="13.8" x14ac:dyDescent="0.3"/>
    <row r="237" ht="13.8" x14ac:dyDescent="0.3"/>
    <row r="238" ht="13.8" x14ac:dyDescent="0.3"/>
    <row r="239" ht="13.8" x14ac:dyDescent="0.3"/>
    <row r="240" ht="13.8" x14ac:dyDescent="0.3"/>
    <row r="241" ht="13.8" x14ac:dyDescent="0.3"/>
    <row r="242" ht="13.8" x14ac:dyDescent="0.3"/>
    <row r="243" ht="13.8" x14ac:dyDescent="0.3"/>
    <row r="244" ht="13.8" x14ac:dyDescent="0.3"/>
    <row r="245" ht="13.8" x14ac:dyDescent="0.3"/>
    <row r="246" ht="13.8" x14ac:dyDescent="0.3"/>
    <row r="247" ht="13.8" x14ac:dyDescent="0.3"/>
    <row r="248" ht="13.8" x14ac:dyDescent="0.3"/>
    <row r="249" ht="13.8" x14ac:dyDescent="0.3"/>
    <row r="250" ht="13.8" x14ac:dyDescent="0.3"/>
    <row r="251" ht="13.8" x14ac:dyDescent="0.3"/>
    <row r="252" ht="13.8" x14ac:dyDescent="0.3"/>
    <row r="253" ht="13.8" x14ac:dyDescent="0.3"/>
    <row r="254" ht="13.8" x14ac:dyDescent="0.3"/>
    <row r="255" ht="13.8" x14ac:dyDescent="0.3"/>
    <row r="256" ht="13.8" x14ac:dyDescent="0.3"/>
    <row r="257" ht="13.8" x14ac:dyDescent="0.3"/>
    <row r="258" ht="13.8" x14ac:dyDescent="0.3"/>
    <row r="259" ht="13.8" x14ac:dyDescent="0.3"/>
    <row r="260" ht="13.8" x14ac:dyDescent="0.3"/>
    <row r="261" ht="13.8" x14ac:dyDescent="0.3"/>
    <row r="262" ht="13.8" x14ac:dyDescent="0.3"/>
    <row r="263" ht="13.8" x14ac:dyDescent="0.3"/>
    <row r="264" ht="13.8" x14ac:dyDescent="0.3"/>
    <row r="265" ht="13.8" x14ac:dyDescent="0.3"/>
    <row r="266" ht="13.8" x14ac:dyDescent="0.3"/>
    <row r="267" ht="13.8" x14ac:dyDescent="0.3"/>
    <row r="268" ht="13.8" x14ac:dyDescent="0.3"/>
    <row r="269" ht="13.8" x14ac:dyDescent="0.3"/>
    <row r="270" ht="13.8" x14ac:dyDescent="0.3"/>
    <row r="271" ht="13.8" x14ac:dyDescent="0.3"/>
    <row r="272" ht="13.8" x14ac:dyDescent="0.3"/>
    <row r="273" ht="13.8" x14ac:dyDescent="0.3"/>
    <row r="274" ht="13.8" x14ac:dyDescent="0.3"/>
    <row r="275" ht="13.8" x14ac:dyDescent="0.3"/>
    <row r="276" ht="13.8" x14ac:dyDescent="0.3"/>
    <row r="277" ht="13.8" x14ac:dyDescent="0.3"/>
    <row r="278" ht="13.8" x14ac:dyDescent="0.3"/>
    <row r="279" ht="13.8" x14ac:dyDescent="0.3"/>
    <row r="280" ht="13.8" x14ac:dyDescent="0.3"/>
    <row r="281" ht="13.8" x14ac:dyDescent="0.3"/>
    <row r="282" ht="13.8" x14ac:dyDescent="0.3"/>
    <row r="283" ht="13.8" x14ac:dyDescent="0.3"/>
    <row r="284" ht="13.8" x14ac:dyDescent="0.3"/>
    <row r="285" ht="13.8" x14ac:dyDescent="0.3"/>
    <row r="286" ht="13.8" x14ac:dyDescent="0.3"/>
    <row r="287" ht="13.8" x14ac:dyDescent="0.3"/>
    <row r="288" ht="13.8" x14ac:dyDescent="0.3"/>
    <row r="289" ht="13.8" x14ac:dyDescent="0.3"/>
    <row r="290" ht="13.8" x14ac:dyDescent="0.3"/>
  </sheetData>
  <sheetProtection algorithmName="SHA-512" hashValue="Vu+XZ9TCHUXr74df5u2cpkiJ7TCRRbiegyZStEvyssv7AZPYEhQulGQrIOub95oNpc5IgjKZbeTSgc1h+nzn5Q==" saltValue="+zlJyLvtHeSoe/t/Qr8Nmg==" spinCount="100000" sheet="1" objects="1" scenarios="1" selectLockedCells="1"/>
  <sortState xmlns:xlrd2="http://schemas.microsoft.com/office/spreadsheetml/2017/richdata2" ref="B1:F1">
    <sortCondition ref="E1"/>
  </sortState>
  <mergeCells count="23">
    <mergeCell ref="M59:N59"/>
    <mergeCell ref="E59:F59"/>
    <mergeCell ref="G59:H59"/>
    <mergeCell ref="I59:J59"/>
    <mergeCell ref="K59:L59"/>
    <mergeCell ref="C16:D16"/>
    <mergeCell ref="E11:F11"/>
    <mergeCell ref="E12:F15"/>
    <mergeCell ref="I129:J129"/>
    <mergeCell ref="K129:L129"/>
    <mergeCell ref="F123:G126"/>
    <mergeCell ref="C17:F17"/>
    <mergeCell ref="B34:D35"/>
    <mergeCell ref="G36:H36"/>
    <mergeCell ref="E129:F129"/>
    <mergeCell ref="G129:H129"/>
    <mergeCell ref="E49:G49"/>
    <mergeCell ref="E3:F3"/>
    <mergeCell ref="K41:L41"/>
    <mergeCell ref="G6:G7"/>
    <mergeCell ref="H6:H7"/>
    <mergeCell ref="G16:G17"/>
    <mergeCell ref="H16:H17"/>
  </mergeCells>
  <dataValidations count="1">
    <dataValidation type="list" allowBlank="1" showInputMessage="1" showErrorMessage="1" sqref="E30 L5" xr:uid="{00000000-0002-0000-0100-000000000000}">
      <formula1>#REF!</formula1>
    </dataValidation>
  </dataValidations>
  <pageMargins left="0.15" right="0.15" top="0.15" bottom="0.15" header="0.3" footer="0.3"/>
  <pageSetup scale="97" orientation="landscape" r:id="rId1"/>
  <ignoredErrors>
    <ignoredError sqref="B19:B32 E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2</xdr:col>
                    <xdr:colOff>502920</xdr:colOff>
                    <xdr:row>1</xdr:row>
                    <xdr:rowOff>198120</xdr:rowOff>
                  </from>
                  <to>
                    <xdr:col>4</xdr:col>
                    <xdr:colOff>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" name="Drop Down 75">
              <controlPr locked="0" defaultSize="0" autoLine="0" autoPict="0">
                <anchor moveWithCells="1">
                  <from>
                    <xdr:col>1</xdr:col>
                    <xdr:colOff>937260</xdr:colOff>
                    <xdr:row>2</xdr:row>
                    <xdr:rowOff>7620</xdr:rowOff>
                  </from>
                  <to>
                    <xdr:col>1</xdr:col>
                    <xdr:colOff>1760220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0F18283-A8F4-4DE6-B18A-70599857156B}">
            <xm:f>NOT(ISERROR(SEARCH($B$58,B58)))</xm:f>
            <xm:f>$B$58</xm:f>
            <x14:dxf>
              <fill>
                <patternFill>
                  <bgColor theme="3" tint="0.59996337778862885"/>
                </patternFill>
              </fill>
            </x14:dxf>
          </x14:cfRule>
          <xm:sqref>B58:B59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6"/>
  <sheetViews>
    <sheetView topLeftCell="A8" workbookViewId="0">
      <selection activeCell="B32" sqref="B32:H42"/>
    </sheetView>
  </sheetViews>
  <sheetFormatPr defaultRowHeight="14.4" x14ac:dyDescent="0.3"/>
  <cols>
    <col min="9" max="9" width="14.5546875" customWidth="1"/>
  </cols>
  <sheetData>
    <row r="1" spans="1:14" x14ac:dyDescent="0.3">
      <c r="A1" s="387" t="s">
        <v>110</v>
      </c>
      <c r="B1" s="140"/>
      <c r="C1" s="140"/>
      <c r="D1" s="140"/>
      <c r="E1" s="140"/>
      <c r="F1" s="140"/>
      <c r="G1" s="140"/>
      <c r="H1" s="140"/>
      <c r="I1" s="139"/>
    </row>
    <row r="2" spans="1:14" ht="15.6" x14ac:dyDescent="0.3">
      <c r="A2" s="512" t="s">
        <v>83</v>
      </c>
      <c r="B2" s="513"/>
      <c r="C2" s="513"/>
      <c r="D2" s="513"/>
      <c r="E2" s="513"/>
      <c r="F2" s="513"/>
      <c r="G2" s="513"/>
      <c r="H2" s="513"/>
      <c r="I2" s="514"/>
    </row>
    <row r="3" spans="1:14" ht="15" thickBot="1" x14ac:dyDescent="0.35">
      <c r="A3" s="130"/>
      <c r="B3" s="125"/>
      <c r="C3" s="125"/>
      <c r="D3" s="125"/>
      <c r="E3" s="125"/>
      <c r="F3" s="125"/>
      <c r="G3" s="125"/>
      <c r="H3" s="125"/>
      <c r="I3" s="129"/>
    </row>
    <row r="4" spans="1:14" ht="15" thickBot="1" x14ac:dyDescent="0.35">
      <c r="A4" s="138" t="s">
        <v>84</v>
      </c>
      <c r="B4" s="148">
        <f>'Ridership Report'!AA5</f>
        <v>0</v>
      </c>
      <c r="C4" s="133"/>
      <c r="D4" s="135"/>
      <c r="E4" s="147"/>
      <c r="F4" s="133"/>
      <c r="G4" s="133" t="s">
        <v>111</v>
      </c>
      <c r="H4" s="149" t="str">
        <f>'Ridership Report'!S5</f>
        <v>Jan'23</v>
      </c>
      <c r="I4" s="129"/>
    </row>
    <row r="5" spans="1:14" ht="15" thickBot="1" x14ac:dyDescent="0.35">
      <c r="A5" s="136"/>
      <c r="B5" s="133"/>
      <c r="C5" s="133"/>
      <c r="D5" s="133"/>
      <c r="E5" s="133"/>
      <c r="F5" s="133"/>
      <c r="G5" s="133"/>
      <c r="H5" s="125"/>
      <c r="I5" s="129"/>
    </row>
    <row r="6" spans="1:14" ht="15" thickBot="1" x14ac:dyDescent="0.35">
      <c r="A6" s="510" t="s">
        <v>85</v>
      </c>
      <c r="B6" s="511"/>
      <c r="C6" s="507">
        <f>'Ridership Report'!F5</f>
        <v>0</v>
      </c>
      <c r="D6" s="508"/>
      <c r="E6" s="509"/>
      <c r="F6" s="133"/>
      <c r="G6" s="137"/>
      <c r="H6" s="146"/>
      <c r="I6" s="129"/>
      <c r="M6" s="143"/>
      <c r="N6" s="143"/>
    </row>
    <row r="7" spans="1:14" x14ac:dyDescent="0.3">
      <c r="A7" s="136"/>
      <c r="B7" s="133"/>
      <c r="C7" s="133"/>
      <c r="D7" s="133"/>
      <c r="E7" s="133"/>
      <c r="F7" s="133"/>
      <c r="G7" s="133"/>
      <c r="H7" s="125"/>
      <c r="I7" s="129"/>
      <c r="M7" s="143"/>
      <c r="N7" s="143"/>
    </row>
    <row r="8" spans="1:14" x14ac:dyDescent="0.3">
      <c r="A8" s="136"/>
      <c r="B8" s="135"/>
      <c r="C8" s="134"/>
      <c r="D8" s="134"/>
      <c r="E8" s="134"/>
      <c r="F8" s="133"/>
      <c r="G8" s="133"/>
      <c r="H8" s="125"/>
      <c r="I8" s="129"/>
      <c r="M8" s="143"/>
      <c r="N8" s="143"/>
    </row>
    <row r="9" spans="1:14" x14ac:dyDescent="0.3">
      <c r="A9" s="124" t="s">
        <v>108</v>
      </c>
      <c r="B9" s="142" t="s">
        <v>109</v>
      </c>
      <c r="C9" s="125"/>
      <c r="D9" s="125"/>
      <c r="E9" s="125"/>
      <c r="F9" s="125"/>
      <c r="G9" s="125"/>
      <c r="H9" s="125"/>
      <c r="I9" s="129"/>
    </row>
    <row r="10" spans="1:14" ht="17.399999999999999" x14ac:dyDescent="0.3">
      <c r="A10" s="145"/>
      <c r="B10" s="144"/>
      <c r="C10" s="132" t="s">
        <v>86</v>
      </c>
      <c r="D10" s="131"/>
      <c r="E10" s="125"/>
      <c r="F10" s="125"/>
      <c r="G10" s="125"/>
      <c r="H10" s="125"/>
      <c r="I10" s="129"/>
    </row>
    <row r="11" spans="1:14" ht="17.399999999999999" x14ac:dyDescent="0.3">
      <c r="A11" s="145"/>
      <c r="B11" s="144"/>
      <c r="C11" s="132" t="s">
        <v>87</v>
      </c>
      <c r="D11" s="131"/>
      <c r="E11" s="125"/>
      <c r="F11" s="125"/>
      <c r="G11" s="125"/>
      <c r="H11" s="125"/>
      <c r="I11" s="129"/>
    </row>
    <row r="12" spans="1:14" ht="17.399999999999999" x14ac:dyDescent="0.3">
      <c r="A12" s="145"/>
      <c r="B12" s="144"/>
      <c r="C12" s="132" t="s">
        <v>88</v>
      </c>
      <c r="D12" s="131"/>
      <c r="E12" s="125"/>
      <c r="F12" s="125"/>
      <c r="G12" s="125"/>
      <c r="H12" s="125"/>
      <c r="I12" s="129"/>
    </row>
    <row r="13" spans="1:14" ht="17.399999999999999" x14ac:dyDescent="0.3">
      <c r="A13" s="145"/>
      <c r="B13" s="144"/>
      <c r="C13" s="132" t="s">
        <v>89</v>
      </c>
      <c r="D13" s="131"/>
      <c r="E13" s="125"/>
      <c r="F13" s="125"/>
      <c r="G13" s="125"/>
      <c r="H13" s="125"/>
      <c r="I13" s="129"/>
    </row>
    <row r="14" spans="1:14" ht="17.399999999999999" x14ac:dyDescent="0.3">
      <c r="A14" s="145"/>
      <c r="B14" s="144"/>
      <c r="C14" s="132" t="s">
        <v>90</v>
      </c>
      <c r="D14" s="131"/>
      <c r="E14" s="125"/>
      <c r="F14" s="125"/>
      <c r="G14" s="125"/>
      <c r="H14" s="125"/>
      <c r="I14" s="129"/>
    </row>
    <row r="15" spans="1:14" ht="17.399999999999999" x14ac:dyDescent="0.3">
      <c r="A15" s="145"/>
      <c r="B15" s="144"/>
      <c r="C15" s="132" t="s">
        <v>91</v>
      </c>
      <c r="D15" s="131"/>
      <c r="E15" s="125"/>
      <c r="F15" s="125"/>
      <c r="G15" s="125"/>
      <c r="H15" s="125"/>
      <c r="I15" s="129"/>
    </row>
    <row r="16" spans="1:14" ht="17.399999999999999" x14ac:dyDescent="0.3">
      <c r="A16" s="145"/>
      <c r="B16" s="144"/>
      <c r="C16" s="132" t="s">
        <v>92</v>
      </c>
      <c r="D16" s="131"/>
      <c r="E16" s="125"/>
      <c r="F16" s="125"/>
      <c r="G16" s="125"/>
      <c r="H16" s="125"/>
      <c r="I16" s="129"/>
    </row>
    <row r="17" spans="1:9" ht="17.399999999999999" x14ac:dyDescent="0.3">
      <c r="A17" s="145"/>
      <c r="B17" s="144"/>
      <c r="C17" s="132" t="s">
        <v>93</v>
      </c>
      <c r="D17" s="131"/>
      <c r="E17" s="125"/>
      <c r="F17" s="125"/>
      <c r="G17" s="125"/>
      <c r="H17" s="125"/>
      <c r="I17" s="129"/>
    </row>
    <row r="18" spans="1:9" ht="17.399999999999999" x14ac:dyDescent="0.3">
      <c r="A18" s="145"/>
      <c r="B18" s="144"/>
      <c r="C18" s="132" t="s">
        <v>94</v>
      </c>
      <c r="D18" s="131"/>
      <c r="E18" s="125"/>
      <c r="F18" s="125"/>
      <c r="G18" s="125"/>
      <c r="H18" s="125"/>
      <c r="I18" s="129"/>
    </row>
    <row r="19" spans="1:9" ht="17.399999999999999" x14ac:dyDescent="0.3">
      <c r="A19" s="145"/>
      <c r="B19" s="144"/>
      <c r="C19" s="132" t="s">
        <v>95</v>
      </c>
      <c r="D19" s="131"/>
      <c r="E19" s="125"/>
      <c r="F19" s="125"/>
      <c r="G19" s="125"/>
      <c r="H19" s="125"/>
      <c r="I19" s="129"/>
    </row>
    <row r="20" spans="1:9" ht="17.399999999999999" x14ac:dyDescent="0.3">
      <c r="A20" s="145"/>
      <c r="B20" s="144"/>
      <c r="C20" s="132" t="s">
        <v>96</v>
      </c>
      <c r="D20" s="131"/>
      <c r="E20" s="125"/>
      <c r="F20" s="125"/>
      <c r="G20" s="125"/>
      <c r="H20" s="125"/>
      <c r="I20" s="129"/>
    </row>
    <row r="21" spans="1:9" ht="17.399999999999999" x14ac:dyDescent="0.3">
      <c r="A21" s="145"/>
      <c r="B21" s="144"/>
      <c r="C21" s="132" t="s">
        <v>97</v>
      </c>
      <c r="D21" s="131"/>
      <c r="E21" s="125"/>
      <c r="F21" s="125"/>
      <c r="G21" s="125"/>
      <c r="H21" s="125"/>
      <c r="I21" s="129"/>
    </row>
    <row r="22" spans="1:9" ht="17.399999999999999" x14ac:dyDescent="0.3">
      <c r="A22" s="145"/>
      <c r="B22" s="144"/>
      <c r="C22" s="132" t="s">
        <v>98</v>
      </c>
      <c r="D22" s="131"/>
      <c r="E22" s="125"/>
      <c r="F22" s="125"/>
      <c r="G22" s="125"/>
      <c r="H22" s="125"/>
      <c r="I22" s="129"/>
    </row>
    <row r="23" spans="1:9" ht="17.399999999999999" x14ac:dyDescent="0.3">
      <c r="A23" s="145"/>
      <c r="B23" s="144"/>
      <c r="C23" s="132" t="s">
        <v>99</v>
      </c>
      <c r="D23" s="131"/>
      <c r="E23" s="125"/>
      <c r="F23" s="125"/>
      <c r="G23" s="125"/>
      <c r="H23" s="125"/>
      <c r="I23" s="129"/>
    </row>
    <row r="24" spans="1:9" ht="17.399999999999999" x14ac:dyDescent="0.3">
      <c r="A24" s="145"/>
      <c r="B24" s="144"/>
      <c r="C24" s="132" t="s">
        <v>100</v>
      </c>
      <c r="D24" s="131"/>
      <c r="E24" s="125"/>
      <c r="F24" s="125"/>
      <c r="G24" s="125"/>
      <c r="H24" s="125"/>
      <c r="I24" s="129"/>
    </row>
    <row r="25" spans="1:9" ht="17.399999999999999" x14ac:dyDescent="0.3">
      <c r="A25" s="145"/>
      <c r="B25" s="144"/>
      <c r="C25" s="132" t="s">
        <v>101</v>
      </c>
      <c r="D25" s="131"/>
      <c r="E25" s="125"/>
      <c r="F25" s="125"/>
      <c r="G25" s="125"/>
      <c r="H25" s="125"/>
      <c r="I25" s="129"/>
    </row>
    <row r="26" spans="1:9" ht="17.399999999999999" x14ac:dyDescent="0.3">
      <c r="A26" s="145"/>
      <c r="B26" s="144"/>
      <c r="C26" s="132" t="s">
        <v>102</v>
      </c>
      <c r="D26" s="131"/>
      <c r="E26" s="125"/>
      <c r="F26" s="125"/>
      <c r="G26" s="125"/>
      <c r="H26" s="125"/>
      <c r="I26" s="129"/>
    </row>
    <row r="27" spans="1:9" ht="17.399999999999999" x14ac:dyDescent="0.3">
      <c r="A27" s="145"/>
      <c r="B27" s="144"/>
      <c r="C27" s="132" t="s">
        <v>103</v>
      </c>
      <c r="D27" s="131"/>
      <c r="E27" s="125"/>
      <c r="F27" s="125"/>
      <c r="G27" s="125"/>
      <c r="H27" s="125"/>
      <c r="I27" s="129"/>
    </row>
    <row r="28" spans="1:9" ht="17.399999999999999" x14ac:dyDescent="0.3">
      <c r="A28" s="145"/>
      <c r="B28" s="144"/>
      <c r="C28" s="132" t="s">
        <v>104</v>
      </c>
      <c r="D28" s="131"/>
      <c r="E28" s="125"/>
      <c r="F28" s="125"/>
      <c r="G28" s="125"/>
      <c r="H28" s="125"/>
      <c r="I28" s="129"/>
    </row>
    <row r="29" spans="1:9" ht="17.399999999999999" x14ac:dyDescent="0.3">
      <c r="A29" s="145"/>
      <c r="B29" s="144"/>
      <c r="C29" s="132" t="s">
        <v>105</v>
      </c>
      <c r="D29" s="131"/>
      <c r="E29" s="125"/>
      <c r="F29" s="125"/>
      <c r="G29" s="125"/>
      <c r="H29" s="125"/>
      <c r="I29" s="129"/>
    </row>
    <row r="30" spans="1:9" ht="17.399999999999999" x14ac:dyDescent="0.3">
      <c r="A30" s="145"/>
      <c r="B30" s="144"/>
      <c r="C30" s="132" t="s">
        <v>106</v>
      </c>
      <c r="D30" s="131"/>
      <c r="E30" s="125"/>
      <c r="F30" s="125"/>
      <c r="G30" s="125"/>
      <c r="H30" s="125"/>
      <c r="I30" s="129"/>
    </row>
    <row r="31" spans="1:9" ht="16.2" thickBot="1" x14ac:dyDescent="0.35">
      <c r="A31" s="130"/>
      <c r="B31" s="125"/>
      <c r="C31" s="132" t="s">
        <v>107</v>
      </c>
      <c r="D31" s="131"/>
      <c r="E31" s="125"/>
      <c r="F31" s="125"/>
      <c r="G31" s="125"/>
      <c r="H31" s="125"/>
      <c r="I31" s="129"/>
    </row>
    <row r="32" spans="1:9" x14ac:dyDescent="0.3">
      <c r="A32" s="130"/>
      <c r="B32" s="498"/>
      <c r="C32" s="499"/>
      <c r="D32" s="499"/>
      <c r="E32" s="499"/>
      <c r="F32" s="499"/>
      <c r="G32" s="499"/>
      <c r="H32" s="500"/>
      <c r="I32" s="129"/>
    </row>
    <row r="33" spans="1:9" x14ac:dyDescent="0.3">
      <c r="A33" s="130"/>
      <c r="B33" s="501"/>
      <c r="C33" s="502"/>
      <c r="D33" s="502"/>
      <c r="E33" s="502"/>
      <c r="F33" s="502"/>
      <c r="G33" s="502"/>
      <c r="H33" s="503"/>
      <c r="I33" s="129"/>
    </row>
    <row r="34" spans="1:9" x14ac:dyDescent="0.3">
      <c r="A34" s="130"/>
      <c r="B34" s="501"/>
      <c r="C34" s="502"/>
      <c r="D34" s="502"/>
      <c r="E34" s="502"/>
      <c r="F34" s="502"/>
      <c r="G34" s="502"/>
      <c r="H34" s="503"/>
      <c r="I34" s="129"/>
    </row>
    <row r="35" spans="1:9" x14ac:dyDescent="0.3">
      <c r="A35" s="130"/>
      <c r="B35" s="501"/>
      <c r="C35" s="502"/>
      <c r="D35" s="502"/>
      <c r="E35" s="502"/>
      <c r="F35" s="502"/>
      <c r="G35" s="502"/>
      <c r="H35" s="503"/>
      <c r="I35" s="129"/>
    </row>
    <row r="36" spans="1:9" x14ac:dyDescent="0.3">
      <c r="A36" s="130"/>
      <c r="B36" s="501"/>
      <c r="C36" s="502"/>
      <c r="D36" s="502"/>
      <c r="E36" s="502"/>
      <c r="F36" s="502"/>
      <c r="G36" s="502"/>
      <c r="H36" s="503"/>
      <c r="I36" s="129"/>
    </row>
    <row r="37" spans="1:9" x14ac:dyDescent="0.3">
      <c r="A37" s="130"/>
      <c r="B37" s="501"/>
      <c r="C37" s="502"/>
      <c r="D37" s="502"/>
      <c r="E37" s="502"/>
      <c r="F37" s="502"/>
      <c r="G37" s="502"/>
      <c r="H37" s="503"/>
      <c r="I37" s="129"/>
    </row>
    <row r="38" spans="1:9" x14ac:dyDescent="0.3">
      <c r="A38" s="130"/>
      <c r="B38" s="501"/>
      <c r="C38" s="502"/>
      <c r="D38" s="502"/>
      <c r="E38" s="502"/>
      <c r="F38" s="502"/>
      <c r="G38" s="502"/>
      <c r="H38" s="503"/>
      <c r="I38" s="129"/>
    </row>
    <row r="39" spans="1:9" x14ac:dyDescent="0.3">
      <c r="A39" s="130"/>
      <c r="B39" s="501"/>
      <c r="C39" s="502"/>
      <c r="D39" s="502"/>
      <c r="E39" s="502"/>
      <c r="F39" s="502"/>
      <c r="G39" s="502"/>
      <c r="H39" s="503"/>
      <c r="I39" s="129"/>
    </row>
    <row r="40" spans="1:9" x14ac:dyDescent="0.3">
      <c r="A40" s="130"/>
      <c r="B40" s="501"/>
      <c r="C40" s="502"/>
      <c r="D40" s="502"/>
      <c r="E40" s="502"/>
      <c r="F40" s="502"/>
      <c r="G40" s="502"/>
      <c r="H40" s="503"/>
      <c r="I40" s="129"/>
    </row>
    <row r="41" spans="1:9" x14ac:dyDescent="0.3">
      <c r="A41" s="130"/>
      <c r="B41" s="501"/>
      <c r="C41" s="502"/>
      <c r="D41" s="502"/>
      <c r="E41" s="502"/>
      <c r="F41" s="502"/>
      <c r="G41" s="502"/>
      <c r="H41" s="503"/>
      <c r="I41" s="129"/>
    </row>
    <row r="42" spans="1:9" ht="15" thickBot="1" x14ac:dyDescent="0.35">
      <c r="A42" s="130"/>
      <c r="B42" s="504"/>
      <c r="C42" s="505"/>
      <c r="D42" s="505"/>
      <c r="E42" s="505"/>
      <c r="F42" s="505"/>
      <c r="G42" s="505"/>
      <c r="H42" s="506"/>
      <c r="I42" s="129"/>
    </row>
    <row r="43" spans="1:9" x14ac:dyDescent="0.3">
      <c r="A43" s="130"/>
      <c r="B43" s="125"/>
      <c r="C43" s="125"/>
      <c r="D43" s="125"/>
      <c r="E43" s="125"/>
      <c r="F43" s="125"/>
      <c r="G43" s="125"/>
      <c r="H43" s="125"/>
      <c r="I43" s="129"/>
    </row>
    <row r="44" spans="1:9" ht="15" thickBot="1" x14ac:dyDescent="0.35">
      <c r="A44" s="128"/>
      <c r="B44" s="127"/>
      <c r="C44" s="127"/>
      <c r="D44" s="127"/>
      <c r="E44" s="127"/>
      <c r="F44" s="127"/>
      <c r="G44" s="127"/>
      <c r="H44" s="127"/>
      <c r="I44" s="126"/>
    </row>
    <row r="45" spans="1:9" x14ac:dyDescent="0.3">
      <c r="A45" s="125"/>
      <c r="B45" s="125"/>
      <c r="C45" s="125"/>
      <c r="D45" s="125"/>
      <c r="E45" s="125"/>
      <c r="F45" s="125"/>
      <c r="G45" s="125"/>
      <c r="H45" s="125"/>
      <c r="I45" s="125"/>
    </row>
    <row r="46" spans="1:9" x14ac:dyDescent="0.3">
      <c r="A46" s="125"/>
      <c r="B46" s="125"/>
      <c r="C46" s="125"/>
      <c r="D46" s="125"/>
      <c r="E46" s="125"/>
      <c r="F46" s="125"/>
      <c r="G46" s="125"/>
      <c r="H46" s="125"/>
      <c r="I46" s="125"/>
    </row>
  </sheetData>
  <sheetProtection algorithmName="SHA-512" hashValue="01VvZvzNOyxg7TWsjA9L/HbUY0BqHp/cRKaiTMK/Sp25Kj7GEb9evX0gbGoDhYoemy9A8+J1baOskGaTJ0rGYQ==" saltValue="2V9Vi/6NzTFGnDaHnms8dg==" spinCount="100000" sheet="1" objects="1" scenarios="1" selectLockedCells="1"/>
  <mergeCells count="4">
    <mergeCell ref="B32:H42"/>
    <mergeCell ref="C6:E6"/>
    <mergeCell ref="A6:B6"/>
    <mergeCell ref="A2:I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12</xdr:row>
                    <xdr:rowOff>45720</xdr:rowOff>
                  </from>
                  <to>
                    <xdr:col>0</xdr:col>
                    <xdr:colOff>464820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11</xdr:row>
                    <xdr:rowOff>45720</xdr:rowOff>
                  </from>
                  <to>
                    <xdr:col>0</xdr:col>
                    <xdr:colOff>464820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13</xdr:row>
                    <xdr:rowOff>45720</xdr:rowOff>
                  </from>
                  <to>
                    <xdr:col>0</xdr:col>
                    <xdr:colOff>464820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10</xdr:row>
                    <xdr:rowOff>45720</xdr:rowOff>
                  </from>
                  <to>
                    <xdr:col>0</xdr:col>
                    <xdr:colOff>464820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9</xdr:row>
                    <xdr:rowOff>30480</xdr:rowOff>
                  </from>
                  <to>
                    <xdr:col>1</xdr:col>
                    <xdr:colOff>449580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12</xdr:row>
                    <xdr:rowOff>45720</xdr:rowOff>
                  </from>
                  <to>
                    <xdr:col>1</xdr:col>
                    <xdr:colOff>449580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11</xdr:row>
                    <xdr:rowOff>45720</xdr:rowOff>
                  </from>
                  <to>
                    <xdr:col>1</xdr:col>
                    <xdr:colOff>449580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13</xdr:row>
                    <xdr:rowOff>45720</xdr:rowOff>
                  </from>
                  <to>
                    <xdr:col>1</xdr:col>
                    <xdr:colOff>449580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10</xdr:row>
                    <xdr:rowOff>45720</xdr:rowOff>
                  </from>
                  <to>
                    <xdr:col>1</xdr:col>
                    <xdr:colOff>449580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9</xdr:row>
                    <xdr:rowOff>38100</xdr:rowOff>
                  </from>
                  <to>
                    <xdr:col>0</xdr:col>
                    <xdr:colOff>464820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18</xdr:row>
                    <xdr:rowOff>22860</xdr:rowOff>
                  </from>
                  <to>
                    <xdr:col>0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17</xdr:row>
                    <xdr:rowOff>22860</xdr:rowOff>
                  </from>
                  <to>
                    <xdr:col>0</xdr:col>
                    <xdr:colOff>480060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19</xdr:row>
                    <xdr:rowOff>22860</xdr:rowOff>
                  </from>
                  <to>
                    <xdr:col>0</xdr:col>
                    <xdr:colOff>480060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16</xdr:row>
                    <xdr:rowOff>22860</xdr:rowOff>
                  </from>
                  <to>
                    <xdr:col>0</xdr:col>
                    <xdr:colOff>480060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15</xdr:row>
                    <xdr:rowOff>0</xdr:rowOff>
                  </from>
                  <to>
                    <xdr:col>1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18</xdr:row>
                    <xdr:rowOff>22860</xdr:rowOff>
                  </from>
                  <to>
                    <xdr:col>1</xdr:col>
                    <xdr:colOff>457200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17</xdr:row>
                    <xdr:rowOff>22860</xdr:rowOff>
                  </from>
                  <to>
                    <xdr:col>1</xdr:col>
                    <xdr:colOff>457200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19</xdr:row>
                    <xdr:rowOff>22860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16</xdr:row>
                    <xdr:rowOff>22860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15</xdr:row>
                    <xdr:rowOff>7620</xdr:rowOff>
                  </from>
                  <to>
                    <xdr:col>0</xdr:col>
                    <xdr:colOff>480060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23</xdr:row>
                    <xdr:rowOff>22860</xdr:rowOff>
                  </from>
                  <to>
                    <xdr:col>0</xdr:col>
                    <xdr:colOff>480060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22</xdr:row>
                    <xdr:rowOff>22860</xdr:rowOff>
                  </from>
                  <to>
                    <xdr:col>0</xdr:col>
                    <xdr:colOff>480060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24</xdr:row>
                    <xdr:rowOff>22860</xdr:rowOff>
                  </from>
                  <to>
                    <xdr:col>0</xdr:col>
                    <xdr:colOff>480060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21</xdr:row>
                    <xdr:rowOff>22860</xdr:rowOff>
                  </from>
                  <to>
                    <xdr:col>0</xdr:col>
                    <xdr:colOff>480060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20</xdr:row>
                    <xdr:rowOff>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23</xdr:row>
                    <xdr:rowOff>22860</xdr:rowOff>
                  </from>
                  <to>
                    <xdr:col>1</xdr:col>
                    <xdr:colOff>457200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22</xdr:row>
                    <xdr:rowOff>22860</xdr:rowOff>
                  </from>
                  <to>
                    <xdr:col>1</xdr:col>
                    <xdr:colOff>457200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24</xdr:row>
                    <xdr:rowOff>22860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21</xdr:row>
                    <xdr:rowOff>22860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20</xdr:row>
                    <xdr:rowOff>7620</xdr:rowOff>
                  </from>
                  <to>
                    <xdr:col>0</xdr:col>
                    <xdr:colOff>480060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28</xdr:row>
                    <xdr:rowOff>38100</xdr:rowOff>
                  </from>
                  <to>
                    <xdr:col>0</xdr:col>
                    <xdr:colOff>480060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27</xdr:row>
                    <xdr:rowOff>38100</xdr:rowOff>
                  </from>
                  <to>
                    <xdr:col>0</xdr:col>
                    <xdr:colOff>480060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29</xdr:row>
                    <xdr:rowOff>38100</xdr:rowOff>
                  </from>
                  <to>
                    <xdr:col>0</xdr:col>
                    <xdr:colOff>480060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26</xdr:row>
                    <xdr:rowOff>38100</xdr:rowOff>
                  </from>
                  <to>
                    <xdr:col>0</xdr:col>
                    <xdr:colOff>480060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25</xdr:row>
                    <xdr:rowOff>22860</xdr:rowOff>
                  </from>
                  <to>
                    <xdr:col>1</xdr:col>
                    <xdr:colOff>457200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28</xdr:row>
                    <xdr:rowOff>38100</xdr:rowOff>
                  </from>
                  <to>
                    <xdr:col>1</xdr:col>
                    <xdr:colOff>457200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27</xdr:row>
                    <xdr:rowOff>38100</xdr:rowOff>
                  </from>
                  <to>
                    <xdr:col>1</xdr:col>
                    <xdr:colOff>457200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29</xdr:row>
                    <xdr:rowOff>38100</xdr:rowOff>
                  </from>
                  <to>
                    <xdr:col>1</xdr:col>
                    <xdr:colOff>457200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160020</xdr:colOff>
                    <xdr:row>26</xdr:row>
                    <xdr:rowOff>38100</xdr:rowOff>
                  </from>
                  <to>
                    <xdr:col>1</xdr:col>
                    <xdr:colOff>457200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25</xdr:row>
                    <xdr:rowOff>30480</xdr:rowOff>
                  </from>
                  <to>
                    <xdr:col>0</xdr:col>
                    <xdr:colOff>480060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14</xdr:row>
                    <xdr:rowOff>0</xdr:rowOff>
                  </from>
                  <to>
                    <xdr:col>0</xdr:col>
                    <xdr:colOff>464820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0</xdr:rowOff>
                  </from>
                  <to>
                    <xdr:col>1</xdr:col>
                    <xdr:colOff>449580</xdr:colOff>
                    <xdr:row>14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S205"/>
  <sheetViews>
    <sheetView showGridLines="0" showRuler="0" showWhiteSpace="0" topLeftCell="A28" zoomScale="110" zoomScaleNormal="110" workbookViewId="0">
      <selection activeCell="B32" sqref="B32:H42"/>
    </sheetView>
  </sheetViews>
  <sheetFormatPr defaultColWidth="9.109375" defaultRowHeight="14.4" x14ac:dyDescent="0.3"/>
  <cols>
    <col min="1" max="1" width="3" style="240" customWidth="1"/>
    <col min="2" max="2" width="3.109375" style="240" customWidth="1"/>
    <col min="3" max="3" width="2.88671875" style="240" customWidth="1"/>
    <col min="4" max="4" width="3.109375" style="240" customWidth="1"/>
    <col min="5" max="6" width="2.6640625" style="240" customWidth="1"/>
    <col min="7" max="7" width="2" style="240" customWidth="1"/>
    <col min="8" max="8" width="0.6640625" style="240" customWidth="1"/>
    <col min="9" max="9" width="2.5546875" style="240" hidden="1" customWidth="1"/>
    <col min="10" max="10" width="2.33203125" style="240" hidden="1" customWidth="1"/>
    <col min="11" max="11" width="4.5546875" style="240" customWidth="1"/>
    <col min="12" max="12" width="5.33203125" style="240" customWidth="1"/>
    <col min="13" max="13" width="0.88671875" style="240" customWidth="1"/>
    <col min="14" max="19" width="3.33203125" style="240" customWidth="1"/>
    <col min="20" max="20" width="3.33203125" style="261" customWidth="1"/>
    <col min="21" max="36" width="3.33203125" style="240" customWidth="1"/>
    <col min="37" max="37" width="3.5546875" style="240" customWidth="1"/>
    <col min="38" max="38" width="3.33203125" style="240" customWidth="1"/>
    <col min="39" max="39" width="3.44140625" style="240" customWidth="1"/>
    <col min="40" max="40" width="3" style="240" customWidth="1"/>
    <col min="41" max="45" width="3.33203125" style="240" customWidth="1"/>
    <col min="46" max="16384" width="9.109375" style="240"/>
  </cols>
  <sheetData>
    <row r="1" spans="1:45" ht="20.25" customHeight="1" thickBot="1" x14ac:dyDescent="0.35">
      <c r="A1" s="235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237"/>
      <c r="P1" s="237"/>
      <c r="Q1" s="237"/>
      <c r="R1" s="237"/>
      <c r="S1" s="237"/>
      <c r="T1" s="238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9"/>
    </row>
    <row r="2" spans="1:45" ht="24" customHeight="1" x14ac:dyDescent="0.3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360"/>
      <c r="O2" s="360"/>
      <c r="P2" s="360"/>
      <c r="Q2" s="360"/>
      <c r="R2" s="360"/>
      <c r="S2" s="360"/>
      <c r="T2" s="243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244"/>
      <c r="AM2" s="413" t="s">
        <v>147</v>
      </c>
      <c r="AN2" s="414"/>
      <c r="AO2" s="414"/>
      <c r="AP2" s="414"/>
      <c r="AQ2" s="414"/>
      <c r="AR2" s="414"/>
      <c r="AS2" s="415"/>
    </row>
    <row r="3" spans="1:45" ht="15" thickBot="1" x14ac:dyDescent="0.3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7"/>
      <c r="O3" s="247"/>
      <c r="P3" s="247"/>
      <c r="Q3" s="247"/>
      <c r="R3" s="247"/>
      <c r="S3" s="247"/>
      <c r="T3" s="248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416"/>
      <c r="AN3" s="417"/>
      <c r="AO3" s="417"/>
      <c r="AP3" s="417"/>
      <c r="AQ3" s="417"/>
      <c r="AR3" s="417"/>
      <c r="AS3" s="418"/>
    </row>
    <row r="4" spans="1:45" ht="15" thickBot="1" x14ac:dyDescent="0.35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  <c r="O4" s="237"/>
      <c r="P4" s="237"/>
      <c r="Q4" s="237"/>
      <c r="R4" s="237"/>
      <c r="S4" s="237"/>
      <c r="T4" s="238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9"/>
    </row>
    <row r="5" spans="1:45" ht="16.2" thickBot="1" x14ac:dyDescent="0.35">
      <c r="A5" s="241"/>
      <c r="B5" s="242"/>
      <c r="C5" s="242"/>
      <c r="D5" s="242"/>
      <c r="E5" s="242"/>
      <c r="F5" s="438" t="s">
        <v>118</v>
      </c>
      <c r="G5" s="439"/>
      <c r="H5" s="439"/>
      <c r="I5" s="439"/>
      <c r="J5" s="439"/>
      <c r="K5" s="439"/>
      <c r="L5" s="439"/>
      <c r="M5" s="439"/>
      <c r="N5" s="439"/>
      <c r="O5" s="440"/>
      <c r="P5" s="250"/>
      <c r="Q5" s="360"/>
      <c r="R5" s="360"/>
      <c r="S5" s="441" t="s">
        <v>138</v>
      </c>
      <c r="T5" s="442"/>
      <c r="U5" s="443"/>
      <c r="V5" s="360"/>
      <c r="W5" s="360"/>
      <c r="X5" s="360"/>
      <c r="Y5" s="360"/>
      <c r="Z5" s="360"/>
      <c r="AA5" s="419">
        <v>8088</v>
      </c>
      <c r="AB5" s="420"/>
      <c r="AC5" s="420"/>
      <c r="AD5" s="421"/>
      <c r="AE5" s="360"/>
      <c r="AF5" s="250"/>
      <c r="AG5" s="250"/>
      <c r="AH5" s="250"/>
      <c r="AI5" s="250"/>
      <c r="AJ5" s="437"/>
      <c r="AK5" s="437"/>
      <c r="AL5" s="250"/>
      <c r="AM5" s="419" t="s">
        <v>10</v>
      </c>
      <c r="AN5" s="420"/>
      <c r="AO5" s="421"/>
      <c r="AP5" s="437"/>
      <c r="AQ5" s="437"/>
      <c r="AR5" s="437"/>
      <c r="AS5" s="444"/>
    </row>
    <row r="6" spans="1:45" x14ac:dyDescent="0.3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360"/>
      <c r="O6" s="360"/>
      <c r="P6" s="360"/>
      <c r="Q6" s="360"/>
      <c r="R6" s="360"/>
      <c r="S6" s="360"/>
      <c r="T6" s="243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422"/>
      <c r="AI6" s="422"/>
      <c r="AJ6" s="422"/>
      <c r="AK6" s="422"/>
      <c r="AL6" s="360"/>
      <c r="AM6" s="360"/>
      <c r="AN6" s="360"/>
      <c r="AO6" s="360"/>
      <c r="AP6" s="360"/>
      <c r="AQ6" s="360"/>
      <c r="AR6" s="360"/>
      <c r="AS6" s="249"/>
    </row>
    <row r="7" spans="1:45" x14ac:dyDescent="0.3">
      <c r="A7" s="241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360"/>
      <c r="O7" s="360"/>
      <c r="P7" s="360"/>
      <c r="Q7" s="360"/>
      <c r="R7" s="360"/>
      <c r="S7" s="360"/>
      <c r="T7" s="243"/>
      <c r="U7" s="360"/>
      <c r="V7" s="360"/>
      <c r="W7" s="410"/>
      <c r="X7" s="410"/>
      <c r="Y7" s="410"/>
      <c r="Z7" s="410"/>
      <c r="AA7" s="410"/>
      <c r="AB7" s="410"/>
      <c r="AC7" s="41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249"/>
    </row>
    <row r="8" spans="1:45" ht="15" thickBot="1" x14ac:dyDescent="0.35">
      <c r="A8" s="241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360"/>
      <c r="O8" s="360"/>
      <c r="P8" s="360"/>
      <c r="Q8" s="360"/>
      <c r="R8" s="360"/>
      <c r="S8" s="360"/>
      <c r="T8" s="243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59"/>
      <c r="AI8" s="359"/>
      <c r="AJ8" s="359"/>
      <c r="AK8" s="359"/>
      <c r="AL8" s="360"/>
      <c r="AM8" s="360"/>
      <c r="AN8" s="360"/>
      <c r="AO8" s="360"/>
      <c r="AP8" s="360"/>
      <c r="AQ8" s="360"/>
      <c r="AR8" s="360"/>
      <c r="AS8" s="249"/>
    </row>
    <row r="9" spans="1:45" ht="15.6" x14ac:dyDescent="0.3">
      <c r="A9" s="241"/>
      <c r="B9" s="230"/>
      <c r="C9" s="423">
        <f>'SAMPLE Sales Report'!H9</f>
        <v>207</v>
      </c>
      <c r="D9" s="424"/>
      <c r="E9" s="424"/>
      <c r="F9" s="424"/>
      <c r="G9" s="424"/>
      <c r="H9" s="425"/>
      <c r="I9" s="242"/>
      <c r="J9" s="242"/>
      <c r="K9" s="230"/>
      <c r="L9" s="429">
        <f>C9/COUNTA(B14:J27)</f>
        <v>34.5</v>
      </c>
      <c r="M9" s="430"/>
      <c r="N9" s="430"/>
      <c r="O9" s="430"/>
      <c r="P9" s="431"/>
      <c r="Q9" s="361"/>
      <c r="R9" s="361"/>
      <c r="S9" s="361"/>
      <c r="T9" s="435"/>
      <c r="U9" s="436"/>
      <c r="V9" s="436"/>
      <c r="W9" s="436"/>
      <c r="X9" s="436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251"/>
    </row>
    <row r="10" spans="1:45" ht="16.2" thickBot="1" x14ac:dyDescent="0.35">
      <c r="A10" s="241"/>
      <c r="B10" s="230"/>
      <c r="C10" s="426"/>
      <c r="D10" s="427"/>
      <c r="E10" s="427"/>
      <c r="F10" s="427"/>
      <c r="G10" s="427"/>
      <c r="H10" s="428"/>
      <c r="I10" s="242"/>
      <c r="J10" s="242"/>
      <c r="K10" s="230"/>
      <c r="L10" s="432"/>
      <c r="M10" s="433"/>
      <c r="N10" s="433"/>
      <c r="O10" s="433"/>
      <c r="P10" s="434"/>
      <c r="Q10" s="361"/>
      <c r="R10" s="361"/>
      <c r="S10" s="360"/>
      <c r="T10" s="436"/>
      <c r="U10" s="436"/>
      <c r="V10" s="436"/>
      <c r="W10" s="436"/>
      <c r="X10" s="436"/>
      <c r="Y10" s="360"/>
      <c r="Z10" s="360"/>
      <c r="AA10" s="360"/>
      <c r="AB10" s="360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251"/>
    </row>
    <row r="11" spans="1:45" ht="15.6" x14ac:dyDescent="0.3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360"/>
      <c r="O11" s="360"/>
      <c r="P11" s="361"/>
      <c r="Q11" s="361"/>
      <c r="R11" s="361"/>
      <c r="S11" s="360"/>
      <c r="T11" s="243"/>
      <c r="U11" s="252"/>
      <c r="V11" s="360"/>
      <c r="W11" s="360"/>
      <c r="X11" s="360"/>
      <c r="Y11" s="360"/>
      <c r="Z11" s="360"/>
      <c r="AA11" s="360"/>
      <c r="AB11" s="360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251"/>
    </row>
    <row r="12" spans="1:45" ht="16.2" thickBot="1" x14ac:dyDescent="0.35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360"/>
      <c r="O12" s="360"/>
      <c r="P12" s="361"/>
      <c r="Q12" s="361"/>
      <c r="R12" s="361"/>
      <c r="S12" s="360"/>
      <c r="T12" s="243"/>
      <c r="U12" s="252"/>
      <c r="V12" s="360"/>
      <c r="W12" s="360"/>
      <c r="X12" s="360"/>
      <c r="Y12" s="360"/>
      <c r="Z12" s="360"/>
      <c r="AA12" s="360"/>
      <c r="AB12" s="360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251"/>
    </row>
    <row r="13" spans="1:45" ht="15" thickBot="1" x14ac:dyDescent="0.35">
      <c r="A13" s="411" t="s">
        <v>55</v>
      </c>
      <c r="B13" s="412"/>
      <c r="C13" s="412"/>
      <c r="D13" s="412"/>
      <c r="E13" s="412"/>
      <c r="F13" s="412"/>
      <c r="G13" s="412"/>
      <c r="H13" s="352"/>
      <c r="I13" s="343"/>
      <c r="J13" s="344"/>
      <c r="K13" s="250"/>
      <c r="L13" s="406" t="s">
        <v>56</v>
      </c>
      <c r="M13" s="406"/>
      <c r="N13" s="360">
        <v>1</v>
      </c>
      <c r="O13" s="360">
        <v>2</v>
      </c>
      <c r="P13" s="360">
        <v>3</v>
      </c>
      <c r="Q13" s="360">
        <v>4</v>
      </c>
      <c r="R13" s="360">
        <v>5</v>
      </c>
      <c r="S13" s="360">
        <v>6</v>
      </c>
      <c r="T13" s="243">
        <v>7</v>
      </c>
      <c r="U13" s="360">
        <v>8</v>
      </c>
      <c r="V13" s="360">
        <v>9</v>
      </c>
      <c r="W13" s="360">
        <v>10</v>
      </c>
      <c r="X13" s="360">
        <v>11</v>
      </c>
      <c r="Y13" s="360">
        <v>12</v>
      </c>
      <c r="Z13" s="360">
        <v>13</v>
      </c>
      <c r="AA13" s="360">
        <v>14</v>
      </c>
      <c r="AB13" s="360">
        <v>15</v>
      </c>
      <c r="AC13" s="360">
        <v>16</v>
      </c>
      <c r="AD13" s="360">
        <v>17</v>
      </c>
      <c r="AE13" s="360">
        <v>18</v>
      </c>
      <c r="AF13" s="360">
        <v>19</v>
      </c>
      <c r="AG13" s="360">
        <v>20</v>
      </c>
      <c r="AH13" s="360">
        <v>21</v>
      </c>
      <c r="AI13" s="360">
        <v>22</v>
      </c>
      <c r="AJ13" s="360">
        <v>23</v>
      </c>
      <c r="AK13" s="360">
        <v>24</v>
      </c>
      <c r="AL13" s="360">
        <v>25</v>
      </c>
      <c r="AM13" s="360">
        <v>26</v>
      </c>
      <c r="AN13" s="360">
        <v>27</v>
      </c>
      <c r="AO13" s="360">
        <v>28</v>
      </c>
      <c r="AP13" s="360">
        <v>29</v>
      </c>
      <c r="AQ13" s="360">
        <v>30</v>
      </c>
      <c r="AR13" s="360">
        <v>31</v>
      </c>
      <c r="AS13" s="253" t="s">
        <v>57</v>
      </c>
    </row>
    <row r="14" spans="1:45" ht="15" thickBot="1" x14ac:dyDescent="0.35">
      <c r="A14" s="254">
        <v>1</v>
      </c>
      <c r="B14" s="407" t="s">
        <v>116</v>
      </c>
      <c r="C14" s="408"/>
      <c r="D14" s="408"/>
      <c r="E14" s="408"/>
      <c r="F14" s="408"/>
      <c r="G14" s="408"/>
      <c r="H14" s="409"/>
      <c r="I14" s="408"/>
      <c r="J14" s="408"/>
      <c r="K14" s="350" t="s">
        <v>108</v>
      </c>
      <c r="L14" s="398">
        <f>SUM(C57:L57)</f>
        <v>34</v>
      </c>
      <c r="M14" s="399"/>
      <c r="N14" s="331"/>
      <c r="O14" s="331" t="s">
        <v>119</v>
      </c>
      <c r="P14" s="331" t="s">
        <v>119</v>
      </c>
      <c r="Q14" s="331" t="s">
        <v>119</v>
      </c>
      <c r="R14" s="331" t="s">
        <v>119</v>
      </c>
      <c r="S14" s="331" t="s">
        <v>119</v>
      </c>
      <c r="T14" s="331"/>
      <c r="U14" s="331"/>
      <c r="V14" s="331" t="s">
        <v>121</v>
      </c>
      <c r="W14" s="331" t="s">
        <v>121</v>
      </c>
      <c r="X14" s="331" t="s">
        <v>121</v>
      </c>
      <c r="Y14" s="331" t="s">
        <v>121</v>
      </c>
      <c r="Z14" s="331" t="s">
        <v>121</v>
      </c>
      <c r="AA14" s="331"/>
      <c r="AB14" s="331"/>
      <c r="AC14" s="331" t="s">
        <v>121</v>
      </c>
      <c r="AD14" s="331" t="s">
        <v>121</v>
      </c>
      <c r="AE14" s="331" t="s">
        <v>121</v>
      </c>
      <c r="AF14" s="331" t="s">
        <v>121</v>
      </c>
      <c r="AG14" s="331" t="s">
        <v>121</v>
      </c>
      <c r="AH14" s="331"/>
      <c r="AI14" s="331"/>
      <c r="AJ14" s="331" t="s">
        <v>121</v>
      </c>
      <c r="AK14" s="331" t="s">
        <v>121</v>
      </c>
      <c r="AL14" s="331" t="s">
        <v>121</v>
      </c>
      <c r="AM14" s="331" t="s">
        <v>121</v>
      </c>
      <c r="AN14" s="331" t="s">
        <v>121</v>
      </c>
      <c r="AO14" s="331"/>
      <c r="AP14" s="331"/>
      <c r="AQ14" s="331" t="s">
        <v>121</v>
      </c>
      <c r="AR14" s="331" t="s">
        <v>121</v>
      </c>
      <c r="AS14" s="231">
        <f t="shared" ref="AS14:AS27" si="0">(COUNTIF(N14:AR14,"DR")*2) + COUNTIF(N14:AR14,"D") + COUNTIF(N14:AR14,"HD")</f>
        <v>34</v>
      </c>
    </row>
    <row r="15" spans="1:45" ht="15" thickBot="1" x14ac:dyDescent="0.35">
      <c r="A15" s="255">
        <v>2</v>
      </c>
      <c r="B15" s="401" t="s">
        <v>146</v>
      </c>
      <c r="C15" s="402"/>
      <c r="D15" s="402"/>
      <c r="E15" s="402"/>
      <c r="F15" s="402"/>
      <c r="G15" s="402"/>
      <c r="H15" s="402"/>
      <c r="I15" s="402"/>
      <c r="J15" s="403"/>
      <c r="K15" s="351" t="s">
        <v>108</v>
      </c>
      <c r="L15" s="398">
        <f>SUM(C58:L58)</f>
        <v>44</v>
      </c>
      <c r="M15" s="399"/>
      <c r="N15" s="331"/>
      <c r="O15" s="331" t="s">
        <v>120</v>
      </c>
      <c r="P15" s="331" t="s">
        <v>120</v>
      </c>
      <c r="Q15" s="331" t="s">
        <v>120</v>
      </c>
      <c r="R15" s="331" t="s">
        <v>120</v>
      </c>
      <c r="S15" s="331" t="s">
        <v>120</v>
      </c>
      <c r="T15" s="331"/>
      <c r="U15" s="331"/>
      <c r="V15" s="331" t="s">
        <v>120</v>
      </c>
      <c r="W15" s="331" t="s">
        <v>120</v>
      </c>
      <c r="X15" s="331" t="s">
        <v>120</v>
      </c>
      <c r="Y15" s="331" t="s">
        <v>120</v>
      </c>
      <c r="Z15" s="331" t="s">
        <v>120</v>
      </c>
      <c r="AA15" s="331"/>
      <c r="AB15" s="331"/>
      <c r="AC15" s="331" t="s">
        <v>120</v>
      </c>
      <c r="AD15" s="331" t="s">
        <v>120</v>
      </c>
      <c r="AE15" s="331" t="s">
        <v>120</v>
      </c>
      <c r="AF15" s="331" t="s">
        <v>120</v>
      </c>
      <c r="AG15" s="331" t="s">
        <v>120</v>
      </c>
      <c r="AH15" s="331"/>
      <c r="AI15" s="331"/>
      <c r="AJ15" s="331" t="s">
        <v>120</v>
      </c>
      <c r="AK15" s="331" t="s">
        <v>120</v>
      </c>
      <c r="AL15" s="331" t="s">
        <v>120</v>
      </c>
      <c r="AM15" s="331" t="s">
        <v>120</v>
      </c>
      <c r="AN15" s="331" t="s">
        <v>120</v>
      </c>
      <c r="AO15" s="331"/>
      <c r="AP15" s="331"/>
      <c r="AQ15" s="331" t="s">
        <v>120</v>
      </c>
      <c r="AR15" s="331" t="s">
        <v>120</v>
      </c>
      <c r="AS15" s="231">
        <f t="shared" si="0"/>
        <v>0</v>
      </c>
    </row>
    <row r="16" spans="1:45" ht="15" thickBot="1" x14ac:dyDescent="0.35">
      <c r="A16" s="255">
        <v>3</v>
      </c>
      <c r="B16" s="401" t="s">
        <v>117</v>
      </c>
      <c r="C16" s="402"/>
      <c r="D16" s="402"/>
      <c r="E16" s="402"/>
      <c r="F16" s="402"/>
      <c r="G16" s="402"/>
      <c r="H16" s="402"/>
      <c r="I16" s="402"/>
      <c r="J16" s="403"/>
      <c r="K16" s="351" t="s">
        <v>108</v>
      </c>
      <c r="L16" s="398">
        <f>SUM(C59:L59)</f>
        <v>44</v>
      </c>
      <c r="M16" s="399"/>
      <c r="N16" s="331"/>
      <c r="O16" s="331" t="s">
        <v>120</v>
      </c>
      <c r="P16" s="331" t="s">
        <v>120</v>
      </c>
      <c r="Q16" s="331" t="s">
        <v>120</v>
      </c>
      <c r="R16" s="331" t="s">
        <v>120</v>
      </c>
      <c r="S16" s="331" t="s">
        <v>120</v>
      </c>
      <c r="T16" s="331"/>
      <c r="U16" s="331"/>
      <c r="V16" s="331" t="s">
        <v>120</v>
      </c>
      <c r="W16" s="331" t="s">
        <v>120</v>
      </c>
      <c r="X16" s="331" t="s">
        <v>120</v>
      </c>
      <c r="Y16" s="331" t="s">
        <v>120</v>
      </c>
      <c r="Z16" s="331" t="s">
        <v>120</v>
      </c>
      <c r="AA16" s="331"/>
      <c r="AB16" s="331"/>
      <c r="AC16" s="331" t="s">
        <v>120</v>
      </c>
      <c r="AD16" s="331" t="s">
        <v>120</v>
      </c>
      <c r="AE16" s="331" t="s">
        <v>120</v>
      </c>
      <c r="AF16" s="331" t="s">
        <v>120</v>
      </c>
      <c r="AG16" s="331" t="s">
        <v>120</v>
      </c>
      <c r="AH16" s="331"/>
      <c r="AI16" s="331"/>
      <c r="AJ16" s="331" t="s">
        <v>120</v>
      </c>
      <c r="AK16" s="331" t="s">
        <v>120</v>
      </c>
      <c r="AL16" s="331" t="s">
        <v>120</v>
      </c>
      <c r="AM16" s="331" t="s">
        <v>120</v>
      </c>
      <c r="AN16" s="331" t="s">
        <v>120</v>
      </c>
      <c r="AO16" s="331"/>
      <c r="AP16" s="331"/>
      <c r="AQ16" s="331" t="s">
        <v>120</v>
      </c>
      <c r="AR16" s="331" t="s">
        <v>120</v>
      </c>
      <c r="AS16" s="231">
        <f t="shared" si="0"/>
        <v>0</v>
      </c>
    </row>
    <row r="17" spans="1:45" ht="15" thickBot="1" x14ac:dyDescent="0.35">
      <c r="A17" s="255">
        <v>4</v>
      </c>
      <c r="B17" s="401" t="s">
        <v>118</v>
      </c>
      <c r="C17" s="402"/>
      <c r="D17" s="402"/>
      <c r="E17" s="402"/>
      <c r="F17" s="402"/>
      <c r="G17" s="402"/>
      <c r="H17" s="402"/>
      <c r="I17" s="402"/>
      <c r="J17" s="403"/>
      <c r="K17" s="351" t="s">
        <v>108</v>
      </c>
      <c r="L17" s="398">
        <f t="shared" ref="L17:L27" si="1">SUM(C60:L60)</f>
        <v>44</v>
      </c>
      <c r="M17" s="399"/>
      <c r="N17" s="331"/>
      <c r="O17" s="331" t="s">
        <v>120</v>
      </c>
      <c r="P17" s="331" t="s">
        <v>120</v>
      </c>
      <c r="Q17" s="331" t="s">
        <v>120</v>
      </c>
      <c r="R17" s="331" t="s">
        <v>120</v>
      </c>
      <c r="S17" s="331" t="s">
        <v>120</v>
      </c>
      <c r="T17" s="331"/>
      <c r="U17" s="331"/>
      <c r="V17" s="331" t="s">
        <v>120</v>
      </c>
      <c r="W17" s="331" t="s">
        <v>120</v>
      </c>
      <c r="X17" s="331" t="s">
        <v>120</v>
      </c>
      <c r="Y17" s="331" t="s">
        <v>120</v>
      </c>
      <c r="Z17" s="331" t="s">
        <v>120</v>
      </c>
      <c r="AA17" s="331"/>
      <c r="AB17" s="331"/>
      <c r="AC17" s="331" t="s">
        <v>120</v>
      </c>
      <c r="AD17" s="331" t="s">
        <v>120</v>
      </c>
      <c r="AE17" s="331" t="s">
        <v>120</v>
      </c>
      <c r="AF17" s="331" t="s">
        <v>120</v>
      </c>
      <c r="AG17" s="331" t="s">
        <v>120</v>
      </c>
      <c r="AH17" s="331"/>
      <c r="AI17" s="331"/>
      <c r="AJ17" s="331" t="s">
        <v>120</v>
      </c>
      <c r="AK17" s="331" t="s">
        <v>120</v>
      </c>
      <c r="AL17" s="331" t="s">
        <v>120</v>
      </c>
      <c r="AM17" s="331" t="s">
        <v>120</v>
      </c>
      <c r="AN17" s="331" t="s">
        <v>120</v>
      </c>
      <c r="AO17" s="331"/>
      <c r="AP17" s="331"/>
      <c r="AQ17" s="331" t="s">
        <v>120</v>
      </c>
      <c r="AR17" s="331" t="s">
        <v>120</v>
      </c>
      <c r="AS17" s="231">
        <f t="shared" si="0"/>
        <v>0</v>
      </c>
    </row>
    <row r="18" spans="1:45" ht="15" thickBot="1" x14ac:dyDescent="0.35">
      <c r="A18" s="255">
        <v>5</v>
      </c>
      <c r="B18" s="401" t="s">
        <v>141</v>
      </c>
      <c r="C18" s="402"/>
      <c r="D18" s="402"/>
      <c r="E18" s="402"/>
      <c r="F18" s="402"/>
      <c r="G18" s="402"/>
      <c r="H18" s="402"/>
      <c r="I18" s="402"/>
      <c r="J18" s="403"/>
      <c r="K18" s="351" t="s">
        <v>108</v>
      </c>
      <c r="L18" s="398">
        <f t="shared" si="1"/>
        <v>44</v>
      </c>
      <c r="M18" s="399"/>
      <c r="N18" s="331"/>
      <c r="O18" s="331" t="s">
        <v>121</v>
      </c>
      <c r="P18" s="331" t="s">
        <v>121</v>
      </c>
      <c r="Q18" s="331" t="s">
        <v>121</v>
      </c>
      <c r="R18" s="331" t="s">
        <v>121</v>
      </c>
      <c r="S18" s="331" t="s">
        <v>121</v>
      </c>
      <c r="T18" s="331"/>
      <c r="U18" s="331"/>
      <c r="V18" s="331" t="s">
        <v>120</v>
      </c>
      <c r="W18" s="331" t="s">
        <v>120</v>
      </c>
      <c r="X18" s="331" t="s">
        <v>120</v>
      </c>
      <c r="Y18" s="331" t="s">
        <v>120</v>
      </c>
      <c r="Z18" s="331" t="s">
        <v>120</v>
      </c>
      <c r="AA18" s="331"/>
      <c r="AB18" s="331"/>
      <c r="AC18" s="331" t="s">
        <v>120</v>
      </c>
      <c r="AD18" s="331" t="s">
        <v>120</v>
      </c>
      <c r="AE18" s="331" t="s">
        <v>120</v>
      </c>
      <c r="AF18" s="331" t="s">
        <v>120</v>
      </c>
      <c r="AG18" s="331" t="s">
        <v>120</v>
      </c>
      <c r="AH18" s="331"/>
      <c r="AI18" s="331"/>
      <c r="AJ18" s="331" t="s">
        <v>120</v>
      </c>
      <c r="AK18" s="331" t="s">
        <v>120</v>
      </c>
      <c r="AL18" s="331" t="s">
        <v>120</v>
      </c>
      <c r="AM18" s="331" t="s">
        <v>120</v>
      </c>
      <c r="AN18" s="331" t="s">
        <v>120</v>
      </c>
      <c r="AO18" s="331"/>
      <c r="AP18" s="331"/>
      <c r="AQ18" s="331" t="s">
        <v>120</v>
      </c>
      <c r="AR18" s="331" t="s">
        <v>120</v>
      </c>
      <c r="AS18" s="231">
        <f t="shared" si="0"/>
        <v>10</v>
      </c>
    </row>
    <row r="19" spans="1:45" ht="15" thickBot="1" x14ac:dyDescent="0.35">
      <c r="A19" s="255">
        <v>6</v>
      </c>
      <c r="B19" s="401" t="s">
        <v>140</v>
      </c>
      <c r="C19" s="402"/>
      <c r="D19" s="402"/>
      <c r="E19" s="402"/>
      <c r="F19" s="402"/>
      <c r="G19" s="402"/>
      <c r="H19" s="402"/>
      <c r="I19" s="402"/>
      <c r="J19" s="403"/>
      <c r="K19" s="351" t="s">
        <v>108</v>
      </c>
      <c r="L19" s="398">
        <f t="shared" si="1"/>
        <v>44</v>
      </c>
      <c r="M19" s="399"/>
      <c r="N19" s="331"/>
      <c r="O19" s="331" t="s">
        <v>120</v>
      </c>
      <c r="P19" s="331" t="s">
        <v>120</v>
      </c>
      <c r="Q19" s="331" t="s">
        <v>120</v>
      </c>
      <c r="R19" s="331" t="s">
        <v>120</v>
      </c>
      <c r="S19" s="331" t="s">
        <v>120</v>
      </c>
      <c r="T19" s="331"/>
      <c r="U19" s="331"/>
      <c r="V19" s="331" t="s">
        <v>120</v>
      </c>
      <c r="W19" s="331" t="s">
        <v>120</v>
      </c>
      <c r="X19" s="331" t="s">
        <v>120</v>
      </c>
      <c r="Y19" s="331" t="s">
        <v>120</v>
      </c>
      <c r="Z19" s="331" t="s">
        <v>120</v>
      </c>
      <c r="AA19" s="331"/>
      <c r="AB19" s="331"/>
      <c r="AC19" s="331" t="s">
        <v>120</v>
      </c>
      <c r="AD19" s="331" t="s">
        <v>120</v>
      </c>
      <c r="AE19" s="331" t="s">
        <v>120</v>
      </c>
      <c r="AF19" s="331" t="s">
        <v>120</v>
      </c>
      <c r="AG19" s="331" t="s">
        <v>120</v>
      </c>
      <c r="AH19" s="331"/>
      <c r="AI19" s="331"/>
      <c r="AJ19" s="331" t="s">
        <v>120</v>
      </c>
      <c r="AK19" s="331" t="s">
        <v>120</v>
      </c>
      <c r="AL19" s="331" t="s">
        <v>120</v>
      </c>
      <c r="AM19" s="331" t="s">
        <v>120</v>
      </c>
      <c r="AN19" s="331" t="s">
        <v>120</v>
      </c>
      <c r="AO19" s="331"/>
      <c r="AP19" s="331"/>
      <c r="AQ19" s="331" t="s">
        <v>120</v>
      </c>
      <c r="AR19" s="331" t="s">
        <v>120</v>
      </c>
      <c r="AS19" s="231">
        <f t="shared" si="0"/>
        <v>0</v>
      </c>
    </row>
    <row r="20" spans="1:45" ht="15" thickBot="1" x14ac:dyDescent="0.35">
      <c r="A20" s="255">
        <v>7</v>
      </c>
      <c r="B20" s="401"/>
      <c r="C20" s="402"/>
      <c r="D20" s="402"/>
      <c r="E20" s="402"/>
      <c r="F20" s="402"/>
      <c r="G20" s="402"/>
      <c r="H20" s="402"/>
      <c r="I20" s="402"/>
      <c r="J20" s="403"/>
      <c r="K20" s="351"/>
      <c r="L20" s="398">
        <f t="shared" si="1"/>
        <v>0</v>
      </c>
      <c r="M20" s="399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202"/>
      <c r="AQ20" s="331"/>
      <c r="AR20" s="331"/>
      <c r="AS20" s="231">
        <f t="shared" si="0"/>
        <v>0</v>
      </c>
    </row>
    <row r="21" spans="1:45" ht="15" thickBot="1" x14ac:dyDescent="0.35">
      <c r="A21" s="255">
        <v>8</v>
      </c>
      <c r="B21" s="401"/>
      <c r="C21" s="402"/>
      <c r="D21" s="402"/>
      <c r="E21" s="402"/>
      <c r="F21" s="402"/>
      <c r="G21" s="402"/>
      <c r="H21" s="402"/>
      <c r="I21" s="402"/>
      <c r="J21" s="403"/>
      <c r="K21" s="351"/>
      <c r="L21" s="398">
        <f t="shared" si="1"/>
        <v>0</v>
      </c>
      <c r="M21" s="399"/>
      <c r="N21" s="332"/>
      <c r="O21" s="332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202"/>
      <c r="AQ21" s="332"/>
      <c r="AR21" s="332"/>
      <c r="AS21" s="231">
        <f t="shared" si="0"/>
        <v>0</v>
      </c>
    </row>
    <row r="22" spans="1:45" ht="15" thickBot="1" x14ac:dyDescent="0.35">
      <c r="A22" s="255">
        <v>9</v>
      </c>
      <c r="B22" s="401"/>
      <c r="C22" s="402"/>
      <c r="D22" s="402"/>
      <c r="E22" s="402"/>
      <c r="F22" s="402"/>
      <c r="G22" s="402"/>
      <c r="H22" s="402"/>
      <c r="I22" s="402"/>
      <c r="J22" s="403"/>
      <c r="K22" s="351"/>
      <c r="L22" s="398">
        <f t="shared" si="1"/>
        <v>0</v>
      </c>
      <c r="M22" s="399"/>
      <c r="N22" s="332"/>
      <c r="O22" s="332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2"/>
      <c r="AQ22" s="332"/>
      <c r="AR22" s="332"/>
      <c r="AS22" s="231">
        <f t="shared" si="0"/>
        <v>0</v>
      </c>
    </row>
    <row r="23" spans="1:45" ht="15" thickBot="1" x14ac:dyDescent="0.35">
      <c r="A23" s="255">
        <v>10</v>
      </c>
      <c r="B23" s="404"/>
      <c r="C23" s="405"/>
      <c r="D23" s="405"/>
      <c r="E23" s="405"/>
      <c r="F23" s="405"/>
      <c r="G23" s="405"/>
      <c r="H23" s="405"/>
      <c r="I23" s="405"/>
      <c r="J23" s="405"/>
      <c r="K23" s="351"/>
      <c r="L23" s="398">
        <f t="shared" si="1"/>
        <v>0</v>
      </c>
      <c r="M23" s="399"/>
      <c r="N23" s="332"/>
      <c r="O23" s="332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2"/>
      <c r="AQ23" s="332"/>
      <c r="AR23" s="332"/>
      <c r="AS23" s="231">
        <f t="shared" si="0"/>
        <v>0</v>
      </c>
    </row>
    <row r="24" spans="1:45" ht="15" thickBot="1" x14ac:dyDescent="0.35">
      <c r="A24" s="255">
        <v>11</v>
      </c>
      <c r="B24" s="405"/>
      <c r="C24" s="405"/>
      <c r="D24" s="405"/>
      <c r="E24" s="405"/>
      <c r="F24" s="405"/>
      <c r="G24" s="405"/>
      <c r="H24" s="405"/>
      <c r="I24" s="405"/>
      <c r="J24" s="405"/>
      <c r="K24" s="351"/>
      <c r="L24" s="398">
        <f t="shared" si="1"/>
        <v>0</v>
      </c>
      <c r="M24" s="399"/>
      <c r="N24" s="332"/>
      <c r="O24" s="332"/>
      <c r="P24" s="331"/>
      <c r="Q24" s="331"/>
      <c r="R24" s="333"/>
      <c r="S24" s="333"/>
      <c r="T24" s="333"/>
      <c r="U24" s="331"/>
      <c r="V24" s="331"/>
      <c r="W24" s="331"/>
      <c r="X24" s="331"/>
      <c r="Y24" s="331"/>
      <c r="Z24" s="333"/>
      <c r="AA24" s="333"/>
      <c r="AB24" s="331"/>
      <c r="AC24" s="331"/>
      <c r="AD24" s="331"/>
      <c r="AE24" s="331"/>
      <c r="AF24" s="333"/>
      <c r="AG24" s="333"/>
      <c r="AH24" s="331"/>
      <c r="AI24" s="331"/>
      <c r="AJ24" s="331"/>
      <c r="AK24" s="331"/>
      <c r="AL24" s="331"/>
      <c r="AM24" s="331"/>
      <c r="AN24" s="333"/>
      <c r="AO24" s="331"/>
      <c r="AP24" s="332"/>
      <c r="AQ24" s="332"/>
      <c r="AR24" s="332"/>
      <c r="AS24" s="231">
        <f t="shared" si="0"/>
        <v>0</v>
      </c>
    </row>
    <row r="25" spans="1:45" ht="15" thickBot="1" x14ac:dyDescent="0.35">
      <c r="A25" s="255">
        <v>12</v>
      </c>
      <c r="B25" s="395"/>
      <c r="C25" s="396"/>
      <c r="D25" s="396"/>
      <c r="E25" s="396"/>
      <c r="F25" s="396"/>
      <c r="G25" s="396"/>
      <c r="H25" s="396"/>
      <c r="I25" s="396"/>
      <c r="J25" s="397"/>
      <c r="K25" s="351"/>
      <c r="L25" s="398">
        <f t="shared" si="1"/>
        <v>0</v>
      </c>
      <c r="M25" s="399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231">
        <f t="shared" si="0"/>
        <v>0</v>
      </c>
    </row>
    <row r="26" spans="1:45" ht="15" thickBot="1" x14ac:dyDescent="0.35">
      <c r="A26" s="255">
        <v>13</v>
      </c>
      <c r="B26" s="395"/>
      <c r="C26" s="396"/>
      <c r="D26" s="396"/>
      <c r="E26" s="396"/>
      <c r="F26" s="396"/>
      <c r="G26" s="396"/>
      <c r="H26" s="396"/>
      <c r="I26" s="396"/>
      <c r="J26" s="397"/>
      <c r="K26" s="351"/>
      <c r="L26" s="398">
        <f t="shared" si="1"/>
        <v>0</v>
      </c>
      <c r="M26" s="399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231">
        <f t="shared" si="0"/>
        <v>0</v>
      </c>
    </row>
    <row r="27" spans="1:45" ht="15" thickBot="1" x14ac:dyDescent="0.35">
      <c r="A27" s="255">
        <v>14</v>
      </c>
      <c r="B27" s="395"/>
      <c r="C27" s="396"/>
      <c r="D27" s="396"/>
      <c r="E27" s="396"/>
      <c r="F27" s="396"/>
      <c r="G27" s="396"/>
      <c r="H27" s="396"/>
      <c r="I27" s="396"/>
      <c r="J27" s="397"/>
      <c r="K27" s="351"/>
      <c r="L27" s="398">
        <f t="shared" si="1"/>
        <v>0</v>
      </c>
      <c r="M27" s="399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231">
        <f t="shared" si="0"/>
        <v>0</v>
      </c>
    </row>
    <row r="28" spans="1:45" ht="15" thickBot="1" x14ac:dyDescent="0.35">
      <c r="A28" s="241"/>
      <c r="B28" s="400" t="s">
        <v>58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233">
        <f t="shared" ref="N28:AR28" si="2">COUNTIFS(N14:N27,"DR")+COUNTIFS(N14:N27,"D")+COUNTIFS(N14:N27,"HD")+COUNTIFS(N14:N27,"X")+COUNTIFS(N14:N27,"\")</f>
        <v>0</v>
      </c>
      <c r="O28" s="233">
        <f t="shared" si="2"/>
        <v>5</v>
      </c>
      <c r="P28" s="233">
        <f t="shared" si="2"/>
        <v>5</v>
      </c>
      <c r="Q28" s="233">
        <f t="shared" si="2"/>
        <v>5</v>
      </c>
      <c r="R28" s="233">
        <f t="shared" si="2"/>
        <v>5</v>
      </c>
      <c r="S28" s="233">
        <f t="shared" si="2"/>
        <v>5</v>
      </c>
      <c r="T28" s="234">
        <f t="shared" si="2"/>
        <v>0</v>
      </c>
      <c r="U28" s="233">
        <f t="shared" si="2"/>
        <v>0</v>
      </c>
      <c r="V28" s="233">
        <f t="shared" si="2"/>
        <v>6</v>
      </c>
      <c r="W28" s="233">
        <f t="shared" si="2"/>
        <v>6</v>
      </c>
      <c r="X28" s="233">
        <f t="shared" si="2"/>
        <v>6</v>
      </c>
      <c r="Y28" s="233">
        <f t="shared" si="2"/>
        <v>6</v>
      </c>
      <c r="Z28" s="233">
        <f t="shared" si="2"/>
        <v>6</v>
      </c>
      <c r="AA28" s="233">
        <f t="shared" si="2"/>
        <v>0</v>
      </c>
      <c r="AB28" s="233">
        <f t="shared" si="2"/>
        <v>0</v>
      </c>
      <c r="AC28" s="233">
        <f t="shared" si="2"/>
        <v>6</v>
      </c>
      <c r="AD28" s="233">
        <f t="shared" si="2"/>
        <v>6</v>
      </c>
      <c r="AE28" s="233">
        <f t="shared" si="2"/>
        <v>6</v>
      </c>
      <c r="AF28" s="233">
        <f t="shared" si="2"/>
        <v>6</v>
      </c>
      <c r="AG28" s="233">
        <f t="shared" si="2"/>
        <v>6</v>
      </c>
      <c r="AH28" s="233">
        <f>COUNTIFS(AH14:AH27,"DR")+COUNTIFS(AH14:AH27,"D")+COUNTIFS(AH14:AH27,"HD")+COUNTIFS(AH14:AH27,"X")+COUNTIFS(AH14:AH27,"\")</f>
        <v>0</v>
      </c>
      <c r="AI28" s="233">
        <f t="shared" si="2"/>
        <v>0</v>
      </c>
      <c r="AJ28" s="233">
        <f t="shared" si="2"/>
        <v>6</v>
      </c>
      <c r="AK28" s="233">
        <f t="shared" si="2"/>
        <v>6</v>
      </c>
      <c r="AL28" s="233">
        <f t="shared" si="2"/>
        <v>6</v>
      </c>
      <c r="AM28" s="233">
        <f t="shared" si="2"/>
        <v>6</v>
      </c>
      <c r="AN28" s="233">
        <f t="shared" si="2"/>
        <v>6</v>
      </c>
      <c r="AO28" s="233">
        <f t="shared" si="2"/>
        <v>0</v>
      </c>
      <c r="AP28" s="233">
        <f t="shared" si="2"/>
        <v>0</v>
      </c>
      <c r="AQ28" s="233">
        <f t="shared" si="2"/>
        <v>6</v>
      </c>
      <c r="AR28" s="233">
        <f t="shared" si="2"/>
        <v>6</v>
      </c>
      <c r="AS28" s="232">
        <f>COUNTIF(N28:AR28,"&gt;"&amp;0)</f>
        <v>22</v>
      </c>
    </row>
    <row r="29" spans="1:45" x14ac:dyDescent="0.3">
      <c r="A29" s="235"/>
      <c r="B29" s="256"/>
      <c r="C29" s="256"/>
      <c r="D29" s="256"/>
      <c r="E29" s="256"/>
      <c r="F29" s="256"/>
      <c r="G29" s="256"/>
      <c r="H29" s="256"/>
      <c r="I29" s="256"/>
      <c r="J29" s="256"/>
      <c r="K29" s="257"/>
      <c r="L29" s="238"/>
      <c r="M29" s="238"/>
      <c r="N29" s="360"/>
      <c r="O29" s="360"/>
      <c r="P29" s="360"/>
      <c r="Q29" s="360"/>
      <c r="R29" s="360"/>
      <c r="S29" s="360"/>
      <c r="T29" s="243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258"/>
    </row>
    <row r="30" spans="1:45" ht="15" thickBot="1" x14ac:dyDescent="0.35">
      <c r="A30" s="241"/>
      <c r="B30" s="259"/>
      <c r="C30" s="259"/>
      <c r="D30" s="259"/>
      <c r="E30" s="259"/>
      <c r="F30" s="259"/>
      <c r="G30" s="259"/>
      <c r="H30" s="259"/>
      <c r="I30" s="259"/>
      <c r="J30" s="259"/>
      <c r="K30" s="260"/>
      <c r="L30" s="243"/>
      <c r="M30" s="243"/>
      <c r="N30" s="360"/>
      <c r="O30" s="360"/>
      <c r="P30" s="360"/>
      <c r="Q30" s="360"/>
      <c r="R30" s="360"/>
      <c r="S30" s="360"/>
      <c r="T30" s="243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258"/>
    </row>
    <row r="31" spans="1:45" x14ac:dyDescent="0.3">
      <c r="A31" s="241"/>
      <c r="B31" s="259"/>
      <c r="C31" s="259"/>
      <c r="D31" s="259"/>
      <c r="E31" s="259"/>
      <c r="F31" s="259"/>
      <c r="G31" s="259"/>
      <c r="H31" s="259"/>
      <c r="I31" s="259"/>
      <c r="J31" s="259"/>
      <c r="K31" s="260"/>
      <c r="L31" s="243"/>
      <c r="M31" s="243"/>
      <c r="N31" s="360"/>
      <c r="O31" s="360"/>
      <c r="P31" s="360"/>
      <c r="Q31" s="360"/>
      <c r="R31" s="360"/>
      <c r="S31" s="360"/>
      <c r="T31" s="243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89">
        <v>0</v>
      </c>
      <c r="AH31" s="390"/>
      <c r="AI31" s="390"/>
      <c r="AJ31" s="391"/>
      <c r="AK31" s="360"/>
      <c r="AL31" s="389">
        <f>SUM(L14:M27)</f>
        <v>254</v>
      </c>
      <c r="AM31" s="390"/>
      <c r="AN31" s="390"/>
      <c r="AO31" s="391"/>
      <c r="AP31" s="360"/>
      <c r="AQ31" s="360"/>
      <c r="AR31" s="360"/>
      <c r="AS31" s="258"/>
    </row>
    <row r="32" spans="1:45" ht="15" thickBot="1" x14ac:dyDescent="0.35">
      <c r="A32" s="241"/>
      <c r="B32" s="259"/>
      <c r="C32" s="259"/>
      <c r="D32" s="259"/>
      <c r="E32" s="259"/>
      <c r="F32" s="259"/>
      <c r="G32" s="259"/>
      <c r="H32" s="259"/>
      <c r="I32" s="259"/>
      <c r="J32" s="259"/>
      <c r="K32" s="260"/>
      <c r="L32" s="243"/>
      <c r="M32" s="243"/>
      <c r="N32" s="360"/>
      <c r="O32" s="360"/>
      <c r="P32" s="360"/>
      <c r="Q32" s="360"/>
      <c r="R32" s="360"/>
      <c r="S32" s="360"/>
      <c r="T32" s="243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92"/>
      <c r="AH32" s="393"/>
      <c r="AI32" s="393"/>
      <c r="AJ32" s="394"/>
      <c r="AK32" s="360"/>
      <c r="AL32" s="392"/>
      <c r="AM32" s="393"/>
      <c r="AN32" s="393"/>
      <c r="AO32" s="394"/>
      <c r="AP32" s="360"/>
      <c r="AQ32" s="360"/>
      <c r="AR32" s="360"/>
      <c r="AS32" s="258"/>
    </row>
    <row r="33" spans="1:45" x14ac:dyDescent="0.3">
      <c r="A33" s="241"/>
      <c r="B33" s="259"/>
      <c r="C33" s="259"/>
      <c r="D33" s="259"/>
      <c r="E33" s="259"/>
      <c r="F33" s="259"/>
      <c r="G33" s="259"/>
      <c r="H33" s="259"/>
      <c r="I33" s="259"/>
      <c r="J33" s="259"/>
      <c r="K33" s="260"/>
      <c r="L33" s="243"/>
      <c r="M33" s="243"/>
      <c r="N33" s="360"/>
      <c r="O33" s="360"/>
      <c r="P33" s="360"/>
      <c r="Q33" s="360"/>
      <c r="R33" s="360"/>
      <c r="S33" s="360"/>
      <c r="T33" s="243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258"/>
    </row>
    <row r="34" spans="1:45" x14ac:dyDescent="0.3">
      <c r="A34" s="242"/>
      <c r="B34" s="259"/>
      <c r="C34" s="259"/>
      <c r="D34" s="250"/>
      <c r="E34" s="250"/>
      <c r="F34" s="250"/>
      <c r="G34" s="250"/>
      <c r="H34" s="250"/>
      <c r="I34" s="250"/>
      <c r="J34" s="250"/>
      <c r="K34" s="260"/>
      <c r="L34" s="243"/>
      <c r="M34" s="243"/>
      <c r="N34" s="360"/>
      <c r="O34" s="250"/>
      <c r="P34" s="250"/>
      <c r="Q34" s="250"/>
      <c r="R34" s="250"/>
      <c r="S34" s="250"/>
      <c r="T34" s="250"/>
      <c r="U34" s="250"/>
      <c r="V34" s="36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360"/>
      <c r="AM34" s="250"/>
      <c r="AN34" s="250"/>
      <c r="AO34" s="250"/>
      <c r="AP34" s="250"/>
      <c r="AQ34" s="250"/>
      <c r="AR34" s="250"/>
      <c r="AS34" s="330"/>
    </row>
    <row r="35" spans="1:45" s="103" customFormat="1" x14ac:dyDescent="0.3">
      <c r="A35" s="196"/>
      <c r="B35" s="101"/>
      <c r="C35" s="101"/>
      <c r="D35" s="250"/>
      <c r="E35" s="250"/>
      <c r="F35" s="250"/>
      <c r="G35" s="250"/>
      <c r="H35" s="250"/>
      <c r="I35" s="250"/>
      <c r="J35" s="250"/>
      <c r="K35" s="101"/>
      <c r="L35" s="101"/>
      <c r="M35" s="101"/>
      <c r="N35" s="101"/>
      <c r="O35" s="250"/>
      <c r="P35" s="250"/>
      <c r="Q35" s="250"/>
      <c r="R35" s="250"/>
      <c r="S35" s="250"/>
      <c r="T35" s="250"/>
      <c r="U35" s="250"/>
      <c r="V35" s="101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101"/>
      <c r="AM35" s="250"/>
      <c r="AN35" s="250"/>
      <c r="AO35" s="250"/>
      <c r="AP35" s="250"/>
      <c r="AQ35" s="250"/>
      <c r="AR35" s="250"/>
      <c r="AS35" s="330"/>
    </row>
    <row r="36" spans="1:45" s="103" customFormat="1" x14ac:dyDescent="0.3">
      <c r="A36" s="196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2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97"/>
    </row>
    <row r="37" spans="1:45" s="103" customFormat="1" ht="15" thickBot="1" x14ac:dyDescent="0.35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>
        <v>1</v>
      </c>
      <c r="AP37" s="199"/>
      <c r="AQ37" s="199"/>
      <c r="AR37" s="199"/>
      <c r="AS37" s="201"/>
    </row>
    <row r="38" spans="1:45" s="103" customFormat="1" x14ac:dyDescent="0.3">
      <c r="T38" s="104"/>
    </row>
    <row r="39" spans="1:45" s="103" customFormat="1" hidden="1" x14ac:dyDescent="0.3">
      <c r="L39" s="101"/>
      <c r="M39" s="449"/>
      <c r="N39" s="449"/>
      <c r="O39" s="449"/>
      <c r="P39" s="449"/>
      <c r="T39" s="104"/>
      <c r="AC39" s="451" t="str">
        <f>VLOOKUP(AO37,AB41:AC52,2,FALSE)</f>
        <v>Jul'20</v>
      </c>
      <c r="AD39" s="451"/>
    </row>
    <row r="40" spans="1:45" s="103" customFormat="1" hidden="1" x14ac:dyDescent="0.3">
      <c r="L40" s="101"/>
      <c r="M40" s="449"/>
      <c r="N40" s="449"/>
      <c r="O40" s="449"/>
      <c r="P40" s="449"/>
      <c r="T40" s="104"/>
    </row>
    <row r="41" spans="1:45" s="103" customFormat="1" hidden="1" x14ac:dyDescent="0.3">
      <c r="D41" s="103" t="s">
        <v>108</v>
      </c>
      <c r="G41" s="103">
        <f>COUNTIF(K14:K27,"Yes")</f>
        <v>6</v>
      </c>
      <c r="L41" s="101"/>
      <c r="M41" s="449"/>
      <c r="N41" s="449"/>
      <c r="O41" s="449"/>
      <c r="P41" s="449"/>
      <c r="T41" s="104"/>
      <c r="AB41" s="105">
        <v>1</v>
      </c>
      <c r="AC41" s="106" t="s">
        <v>73</v>
      </c>
      <c r="AD41" s="107"/>
      <c r="AE41" s="101"/>
    </row>
    <row r="42" spans="1:45" s="103" customFormat="1" hidden="1" x14ac:dyDescent="0.3">
      <c r="D42" s="103" t="s">
        <v>109</v>
      </c>
      <c r="L42" s="101"/>
      <c r="M42" s="449"/>
      <c r="N42" s="449"/>
      <c r="O42" s="449"/>
      <c r="P42" s="449"/>
      <c r="T42" s="104"/>
      <c r="AB42" s="105">
        <v>2</v>
      </c>
      <c r="AC42" s="106" t="s">
        <v>138</v>
      </c>
      <c r="AD42" s="107"/>
      <c r="AE42" s="101"/>
    </row>
    <row r="43" spans="1:45" s="103" customFormat="1" hidden="1" x14ac:dyDescent="0.3">
      <c r="L43" s="101"/>
      <c r="M43" s="449"/>
      <c r="N43" s="449"/>
      <c r="O43" s="449"/>
      <c r="P43" s="449"/>
      <c r="T43" s="104"/>
      <c r="AB43" s="105">
        <v>3</v>
      </c>
      <c r="AC43" s="106" t="s">
        <v>128</v>
      </c>
      <c r="AD43" s="107"/>
      <c r="AE43" s="101"/>
    </row>
    <row r="44" spans="1:45" s="103" customFormat="1" hidden="1" x14ac:dyDescent="0.3">
      <c r="L44" s="101"/>
      <c r="M44" s="449"/>
      <c r="N44" s="449"/>
      <c r="O44" s="449"/>
      <c r="P44" s="449"/>
      <c r="T44" s="104"/>
      <c r="AB44" s="105">
        <v>4</v>
      </c>
      <c r="AC44" s="106" t="s">
        <v>129</v>
      </c>
      <c r="AD44" s="107"/>
      <c r="AE44" s="354"/>
    </row>
    <row r="45" spans="1:45" s="103" customFormat="1" hidden="1" x14ac:dyDescent="0.3">
      <c r="L45" s="101"/>
      <c r="M45" s="449"/>
      <c r="N45" s="449"/>
      <c r="O45" s="449"/>
      <c r="P45" s="449"/>
      <c r="T45" s="104"/>
      <c r="AB45" s="105">
        <v>5</v>
      </c>
      <c r="AC45" s="106" t="s">
        <v>130</v>
      </c>
      <c r="AD45" s="107"/>
      <c r="AE45" s="101"/>
      <c r="AH45" s="109">
        <v>3</v>
      </c>
    </row>
    <row r="46" spans="1:45" s="103" customFormat="1" ht="15" hidden="1" thickBot="1" x14ac:dyDescent="0.35">
      <c r="L46" s="101"/>
      <c r="M46" s="449"/>
      <c r="N46" s="449"/>
      <c r="O46" s="449"/>
      <c r="P46" s="449"/>
      <c r="Q46" s="120"/>
      <c r="T46" s="104"/>
      <c r="V46" s="103" t="s">
        <v>11</v>
      </c>
      <c r="AB46" s="105">
        <v>6</v>
      </c>
      <c r="AC46" s="106" t="s">
        <v>131</v>
      </c>
      <c r="AD46" s="107"/>
      <c r="AE46" s="101"/>
      <c r="AH46" s="109" t="s">
        <v>64</v>
      </c>
    </row>
    <row r="47" spans="1:45" s="103" customFormat="1" hidden="1" x14ac:dyDescent="0.3">
      <c r="L47" s="101"/>
      <c r="M47" s="449"/>
      <c r="N47" s="449"/>
      <c r="O47" s="449"/>
      <c r="P47" s="449"/>
      <c r="T47" s="104"/>
      <c r="V47" s="103" t="s">
        <v>10</v>
      </c>
      <c r="AB47" s="105">
        <v>7</v>
      </c>
      <c r="AC47" s="106" t="s">
        <v>132</v>
      </c>
      <c r="AD47" s="107"/>
      <c r="AE47" s="101"/>
      <c r="AH47" s="109" t="s">
        <v>65</v>
      </c>
    </row>
    <row r="48" spans="1:45" s="103" customFormat="1" hidden="1" x14ac:dyDescent="0.3">
      <c r="L48" s="101"/>
      <c r="M48" s="449"/>
      <c r="N48" s="449"/>
      <c r="O48" s="449"/>
      <c r="P48" s="449"/>
      <c r="T48" s="104"/>
      <c r="AB48" s="105">
        <v>8</v>
      </c>
      <c r="AC48" s="106" t="s">
        <v>133</v>
      </c>
      <c r="AD48" s="107"/>
      <c r="AE48" s="101"/>
      <c r="AH48" s="109" t="s">
        <v>76</v>
      </c>
    </row>
    <row r="49" spans="3:45" s="103" customFormat="1" hidden="1" x14ac:dyDescent="0.3">
      <c r="L49" s="101"/>
      <c r="M49" s="449"/>
      <c r="N49" s="449"/>
      <c r="O49" s="449"/>
      <c r="P49" s="449"/>
      <c r="T49" s="104"/>
      <c r="AB49" s="105">
        <v>9</v>
      </c>
      <c r="AC49" s="106" t="s">
        <v>134</v>
      </c>
      <c r="AD49" s="107"/>
      <c r="AE49" s="101"/>
      <c r="AH49" s="109" t="s">
        <v>77</v>
      </c>
    </row>
    <row r="50" spans="3:45" s="103" customFormat="1" hidden="1" x14ac:dyDescent="0.3">
      <c r="L50" s="101"/>
      <c r="M50" s="449"/>
      <c r="N50" s="449"/>
      <c r="O50" s="449"/>
      <c r="P50" s="449"/>
      <c r="T50" s="104"/>
      <c r="AB50" s="105">
        <v>10</v>
      </c>
      <c r="AC50" s="106" t="s">
        <v>135</v>
      </c>
      <c r="AD50" s="107"/>
      <c r="AE50" s="101"/>
      <c r="AH50" s="109" t="s">
        <v>2</v>
      </c>
    </row>
    <row r="51" spans="3:45" s="103" customFormat="1" hidden="1" x14ac:dyDescent="0.3">
      <c r="L51" s="101"/>
      <c r="M51" s="449"/>
      <c r="N51" s="449"/>
      <c r="O51" s="449"/>
      <c r="P51" s="449"/>
      <c r="T51" s="104"/>
      <c r="AB51" s="105">
        <v>11</v>
      </c>
      <c r="AC51" s="106" t="s">
        <v>136</v>
      </c>
      <c r="AD51" s="107"/>
      <c r="AE51" s="101"/>
      <c r="AH51" s="109" t="s">
        <v>78</v>
      </c>
    </row>
    <row r="52" spans="3:45" s="103" customFormat="1" hidden="1" x14ac:dyDescent="0.3">
      <c r="L52" s="101"/>
      <c r="M52" s="449"/>
      <c r="N52" s="449"/>
      <c r="O52" s="449"/>
      <c r="P52" s="449"/>
      <c r="T52" s="104"/>
      <c r="AB52" s="105">
        <v>12</v>
      </c>
      <c r="AC52" s="106" t="s">
        <v>137</v>
      </c>
      <c r="AD52" s="107"/>
      <c r="AE52" s="101"/>
      <c r="AH52" s="109" t="s">
        <v>79</v>
      </c>
    </row>
    <row r="53" spans="3:45" s="103" customFormat="1" hidden="1" x14ac:dyDescent="0.3">
      <c r="T53" s="104"/>
      <c r="AB53" s="354"/>
      <c r="AC53" s="110"/>
      <c r="AD53" s="107"/>
      <c r="AE53" s="101"/>
      <c r="AH53" s="109" t="s">
        <v>3</v>
      </c>
    </row>
    <row r="54" spans="3:45" s="103" customFormat="1" hidden="1" x14ac:dyDescent="0.3">
      <c r="T54" s="104"/>
      <c r="AB54" s="354"/>
      <c r="AC54" s="110"/>
      <c r="AD54" s="107"/>
      <c r="AE54" s="101"/>
    </row>
    <row r="55" spans="3:45" s="103" customFormat="1" ht="15" hidden="1" thickBot="1" x14ac:dyDescent="0.35">
      <c r="N55" s="356">
        <f>COUNTA(N14:N27)</f>
        <v>0</v>
      </c>
      <c r="O55" s="356">
        <f t="shared" ref="O55:AR55" si="3">COUNTA(O14:O27)</f>
        <v>6</v>
      </c>
      <c r="P55" s="356">
        <f t="shared" si="3"/>
        <v>6</v>
      </c>
      <c r="Q55" s="356">
        <f t="shared" si="3"/>
        <v>6</v>
      </c>
      <c r="R55" s="356">
        <f t="shared" si="3"/>
        <v>6</v>
      </c>
      <c r="S55" s="356">
        <f t="shared" si="3"/>
        <v>6</v>
      </c>
      <c r="T55" s="112">
        <f t="shared" si="3"/>
        <v>0</v>
      </c>
      <c r="U55" s="356">
        <f t="shared" si="3"/>
        <v>0</v>
      </c>
      <c r="V55" s="356">
        <f t="shared" si="3"/>
        <v>6</v>
      </c>
      <c r="W55" s="356">
        <f t="shared" si="3"/>
        <v>6</v>
      </c>
      <c r="X55" s="356">
        <f t="shared" si="3"/>
        <v>6</v>
      </c>
      <c r="Y55" s="356">
        <f t="shared" si="3"/>
        <v>6</v>
      </c>
      <c r="Z55" s="356">
        <f t="shared" si="3"/>
        <v>6</v>
      </c>
      <c r="AA55" s="356">
        <f t="shared" si="3"/>
        <v>0</v>
      </c>
      <c r="AB55" s="356">
        <f t="shared" si="3"/>
        <v>0</v>
      </c>
      <c r="AC55" s="356">
        <f t="shared" si="3"/>
        <v>6</v>
      </c>
      <c r="AD55" s="356">
        <f t="shared" si="3"/>
        <v>6</v>
      </c>
      <c r="AE55" s="356">
        <f t="shared" si="3"/>
        <v>6</v>
      </c>
      <c r="AF55" s="356">
        <f t="shared" si="3"/>
        <v>6</v>
      </c>
      <c r="AG55" s="356">
        <f t="shared" si="3"/>
        <v>6</v>
      </c>
      <c r="AH55" s="356">
        <f>COUNTA(AH14:AH27)</f>
        <v>0</v>
      </c>
      <c r="AI55" s="356">
        <f t="shared" si="3"/>
        <v>0</v>
      </c>
      <c r="AJ55" s="356">
        <f t="shared" si="3"/>
        <v>6</v>
      </c>
      <c r="AK55" s="356">
        <f t="shared" si="3"/>
        <v>6</v>
      </c>
      <c r="AL55" s="356">
        <f t="shared" si="3"/>
        <v>6</v>
      </c>
      <c r="AM55" s="356">
        <f t="shared" si="3"/>
        <v>6</v>
      </c>
      <c r="AN55" s="356">
        <f t="shared" si="3"/>
        <v>6</v>
      </c>
      <c r="AO55" s="356">
        <f t="shared" si="3"/>
        <v>0</v>
      </c>
      <c r="AP55" s="356">
        <f t="shared" si="3"/>
        <v>0</v>
      </c>
      <c r="AQ55" s="356">
        <f t="shared" si="3"/>
        <v>6</v>
      </c>
      <c r="AR55" s="356">
        <f t="shared" si="3"/>
        <v>6</v>
      </c>
      <c r="AS55" s="101"/>
    </row>
    <row r="56" spans="3:45" s="103" customFormat="1" hidden="1" x14ac:dyDescent="0.3">
      <c r="C56" s="103" t="s">
        <v>60</v>
      </c>
      <c r="E56" s="103" t="s">
        <v>61</v>
      </c>
      <c r="G56" s="103" t="s">
        <v>62</v>
      </c>
      <c r="I56" s="103" t="s">
        <v>63</v>
      </c>
      <c r="K56" s="103" t="s">
        <v>59</v>
      </c>
      <c r="N56" s="355"/>
      <c r="O56" s="355"/>
      <c r="P56" s="355"/>
      <c r="Q56" s="355"/>
      <c r="R56" s="355"/>
      <c r="S56" s="355"/>
      <c r="T56" s="114"/>
      <c r="U56" s="355"/>
      <c r="V56" s="355"/>
      <c r="W56" s="355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  <c r="AS56" s="101"/>
    </row>
    <row r="57" spans="3:45" s="103" customFormat="1" ht="15" hidden="1" thickBot="1" x14ac:dyDescent="0.35">
      <c r="C57" s="447">
        <f t="shared" ref="C57:C72" si="4">COUNTIF(N14:AR14,"d")</f>
        <v>0</v>
      </c>
      <c r="D57" s="448"/>
      <c r="E57" s="447">
        <f t="shared" ref="E57:E72" si="5">COUNTIF(N14:AR14,"dr")*2</f>
        <v>34</v>
      </c>
      <c r="F57" s="448"/>
      <c r="G57" s="447">
        <f t="shared" ref="G57:G72" si="6">COUNTIF(N14:AR14,"hd")*2</f>
        <v>0</v>
      </c>
      <c r="H57" s="448"/>
      <c r="I57" s="447">
        <f t="shared" ref="I57:I72" si="7">COUNTIF(N14:AR14,"\")</f>
        <v>0</v>
      </c>
      <c r="J57" s="448"/>
      <c r="K57" s="447">
        <f>COUNTIF(N14:AR14,"x")*2</f>
        <v>0</v>
      </c>
      <c r="L57" s="448"/>
      <c r="N57" s="355"/>
      <c r="O57" s="355"/>
      <c r="P57" s="445" t="s">
        <v>64</v>
      </c>
      <c r="Q57" s="446"/>
      <c r="R57" s="354"/>
      <c r="S57" s="358"/>
      <c r="T57" s="112">
        <f>COUNTIF(N14:AR27,"\")</f>
        <v>0</v>
      </c>
      <c r="U57" s="357"/>
      <c r="V57" s="355"/>
      <c r="W57" s="355"/>
      <c r="X57" s="447">
        <f t="shared" ref="X57:X72" si="8">COUNTA(N14:AR14)</f>
        <v>22</v>
      </c>
      <c r="Y57" s="448"/>
      <c r="Z57" s="354"/>
      <c r="AA57" s="354"/>
      <c r="AB57" s="354"/>
      <c r="AC57" s="354"/>
      <c r="AD57" s="354"/>
      <c r="AE57" s="354"/>
      <c r="AF57" s="354"/>
      <c r="AG57" s="449">
        <f>COUNTIF(N14:AR27,"\")</f>
        <v>0</v>
      </c>
      <c r="AH57" s="449"/>
      <c r="AI57" s="354"/>
      <c r="AJ57" s="354"/>
      <c r="AK57" s="354" t="b">
        <v>0</v>
      </c>
      <c r="AL57" s="354"/>
      <c r="AM57" s="354" t="b">
        <v>0</v>
      </c>
      <c r="AN57" s="354" t="b">
        <v>0</v>
      </c>
      <c r="AO57" s="354"/>
      <c r="AP57" s="354"/>
      <c r="AQ57" s="110"/>
      <c r="AR57" s="354"/>
      <c r="AS57" s="101"/>
    </row>
    <row r="58" spans="3:45" s="103" customFormat="1" ht="15" hidden="1" thickBot="1" x14ac:dyDescent="0.35">
      <c r="C58" s="447">
        <f t="shared" si="4"/>
        <v>0</v>
      </c>
      <c r="D58" s="448"/>
      <c r="E58" s="447">
        <f t="shared" si="5"/>
        <v>0</v>
      </c>
      <c r="F58" s="448"/>
      <c r="G58" s="447">
        <f t="shared" si="6"/>
        <v>0</v>
      </c>
      <c r="H58" s="448"/>
      <c r="I58" s="447">
        <f t="shared" si="7"/>
        <v>0</v>
      </c>
      <c r="J58" s="448"/>
      <c r="K58" s="447">
        <f t="shared" ref="K58:K72" si="9">COUNTIF(N15:AR15,"x")*2</f>
        <v>44</v>
      </c>
      <c r="L58" s="448"/>
      <c r="N58" s="355"/>
      <c r="O58" s="355"/>
      <c r="P58" s="445" t="s">
        <v>65</v>
      </c>
      <c r="Q58" s="446"/>
      <c r="R58" s="354"/>
      <c r="S58" s="354"/>
      <c r="T58" s="117"/>
      <c r="U58" s="354"/>
      <c r="V58" s="355"/>
      <c r="W58" s="355"/>
      <c r="X58" s="447">
        <f t="shared" si="8"/>
        <v>22</v>
      </c>
      <c r="Y58" s="448"/>
      <c r="Z58" s="355"/>
      <c r="AA58" s="354"/>
      <c r="AB58" s="354"/>
      <c r="AC58" s="354"/>
      <c r="AD58" s="354"/>
      <c r="AE58" s="354"/>
      <c r="AF58" s="354"/>
      <c r="AG58" s="449"/>
      <c r="AH58" s="449"/>
      <c r="AI58" s="354"/>
      <c r="AJ58" s="354"/>
      <c r="AK58" s="354" t="b">
        <v>0</v>
      </c>
      <c r="AL58" s="354"/>
      <c r="AM58" s="354" t="b">
        <v>0</v>
      </c>
      <c r="AN58" s="354"/>
      <c r="AO58" s="354"/>
      <c r="AP58" s="354"/>
      <c r="AQ58" s="110"/>
      <c r="AR58" s="354"/>
      <c r="AS58" s="101"/>
    </row>
    <row r="59" spans="3:45" s="103" customFormat="1" ht="15" hidden="1" thickBot="1" x14ac:dyDescent="0.35">
      <c r="C59" s="447">
        <f t="shared" si="4"/>
        <v>0</v>
      </c>
      <c r="D59" s="448"/>
      <c r="E59" s="447">
        <f t="shared" si="5"/>
        <v>0</v>
      </c>
      <c r="F59" s="448"/>
      <c r="G59" s="447">
        <f t="shared" si="6"/>
        <v>0</v>
      </c>
      <c r="H59" s="448"/>
      <c r="I59" s="447">
        <f t="shared" si="7"/>
        <v>0</v>
      </c>
      <c r="J59" s="448"/>
      <c r="K59" s="447">
        <f t="shared" si="9"/>
        <v>44</v>
      </c>
      <c r="L59" s="448"/>
      <c r="N59" s="355"/>
      <c r="O59" s="355"/>
      <c r="P59" s="445" t="s">
        <v>2</v>
      </c>
      <c r="Q59" s="446"/>
      <c r="R59" s="355"/>
      <c r="S59" s="358"/>
      <c r="T59" s="112">
        <f>COUNTIF(N14:AR27,"X")</f>
        <v>105</v>
      </c>
      <c r="U59" s="357"/>
      <c r="V59" s="354"/>
      <c r="W59" s="354"/>
      <c r="X59" s="447">
        <f t="shared" si="8"/>
        <v>22</v>
      </c>
      <c r="Y59" s="448"/>
      <c r="Z59" s="355"/>
      <c r="AA59" s="354"/>
      <c r="AB59" s="354"/>
      <c r="AC59" s="354"/>
      <c r="AD59" s="354"/>
      <c r="AE59" s="354"/>
      <c r="AF59" s="354"/>
      <c r="AG59" s="449"/>
      <c r="AH59" s="449"/>
      <c r="AI59" s="354"/>
      <c r="AJ59" s="354"/>
      <c r="AK59" s="354" t="b">
        <v>0</v>
      </c>
      <c r="AL59" s="354"/>
      <c r="AM59" s="354" t="b">
        <v>0</v>
      </c>
      <c r="AN59" s="354"/>
      <c r="AO59" s="354"/>
      <c r="AP59" s="354"/>
      <c r="AQ59" s="110"/>
      <c r="AR59" s="354"/>
      <c r="AS59" s="101"/>
    </row>
    <row r="60" spans="3:45" s="103" customFormat="1" ht="15" hidden="1" thickBot="1" x14ac:dyDescent="0.35">
      <c r="C60" s="447">
        <f t="shared" si="4"/>
        <v>0</v>
      </c>
      <c r="D60" s="448"/>
      <c r="E60" s="447">
        <f t="shared" si="5"/>
        <v>0</v>
      </c>
      <c r="F60" s="448"/>
      <c r="G60" s="447">
        <f t="shared" si="6"/>
        <v>0</v>
      </c>
      <c r="H60" s="448"/>
      <c r="I60" s="447">
        <f t="shared" si="7"/>
        <v>0</v>
      </c>
      <c r="J60" s="448"/>
      <c r="K60" s="447">
        <f t="shared" si="9"/>
        <v>44</v>
      </c>
      <c r="L60" s="448"/>
      <c r="N60" s="355"/>
      <c r="O60" s="355"/>
      <c r="P60" s="445">
        <v>3</v>
      </c>
      <c r="Q60" s="446"/>
      <c r="R60" s="354"/>
      <c r="S60" s="354"/>
      <c r="T60" s="117"/>
      <c r="U60" s="354"/>
      <c r="V60" s="354"/>
      <c r="W60" s="354"/>
      <c r="X60" s="447">
        <f t="shared" si="8"/>
        <v>22</v>
      </c>
      <c r="Y60" s="448"/>
      <c r="Z60" s="354"/>
      <c r="AA60" s="450">
        <f>COUNTIF(N55:AR55,"&lt;&gt;0")</f>
        <v>22</v>
      </c>
      <c r="AB60" s="450"/>
      <c r="AC60" s="450"/>
      <c r="AD60" s="450"/>
      <c r="AE60" s="354"/>
      <c r="AF60" s="354"/>
      <c r="AG60" s="449"/>
      <c r="AH60" s="449"/>
      <c r="AI60" s="354"/>
      <c r="AJ60" s="354"/>
      <c r="AK60" s="354" t="b">
        <v>0</v>
      </c>
      <c r="AL60" s="354"/>
      <c r="AM60" s="354" t="b">
        <v>0</v>
      </c>
      <c r="AN60" s="354"/>
      <c r="AO60" s="354"/>
      <c r="AP60" s="354"/>
      <c r="AQ60" s="110"/>
      <c r="AR60" s="354"/>
      <c r="AS60" s="354"/>
    </row>
    <row r="61" spans="3:45" s="103" customFormat="1" ht="15" hidden="1" thickBot="1" x14ac:dyDescent="0.35">
      <c r="C61" s="447">
        <f t="shared" si="4"/>
        <v>0</v>
      </c>
      <c r="D61" s="448"/>
      <c r="E61" s="447">
        <f t="shared" si="5"/>
        <v>10</v>
      </c>
      <c r="F61" s="448"/>
      <c r="G61" s="447">
        <f t="shared" si="6"/>
        <v>0</v>
      </c>
      <c r="H61" s="448"/>
      <c r="I61" s="447">
        <f t="shared" si="7"/>
        <v>0</v>
      </c>
      <c r="J61" s="448"/>
      <c r="K61" s="447">
        <f t="shared" si="9"/>
        <v>34</v>
      </c>
      <c r="L61" s="448"/>
      <c r="N61" s="355"/>
      <c r="O61" s="355"/>
      <c r="P61" s="355"/>
      <c r="Q61" s="355"/>
      <c r="R61" s="355"/>
      <c r="S61" s="358"/>
      <c r="T61" s="112">
        <f>COUNTIF(N14:AR27,"D")</f>
        <v>0</v>
      </c>
      <c r="U61" s="357"/>
      <c r="V61" s="354"/>
      <c r="W61" s="354"/>
      <c r="X61" s="447">
        <f t="shared" si="8"/>
        <v>22</v>
      </c>
      <c r="Y61" s="448"/>
      <c r="Z61" s="354"/>
      <c r="AA61" s="450"/>
      <c r="AB61" s="450"/>
      <c r="AC61" s="450"/>
      <c r="AD61" s="450"/>
      <c r="AE61" s="354"/>
      <c r="AF61" s="354"/>
      <c r="AG61" s="449"/>
      <c r="AH61" s="449"/>
      <c r="AI61" s="354"/>
      <c r="AJ61" s="354"/>
      <c r="AK61" s="354" t="b">
        <v>0</v>
      </c>
      <c r="AL61" s="354"/>
      <c r="AM61" s="354" t="b">
        <v>0</v>
      </c>
      <c r="AN61" s="354"/>
      <c r="AO61" s="354"/>
      <c r="AP61" s="354"/>
      <c r="AQ61" s="110"/>
      <c r="AR61" s="354"/>
      <c r="AS61" s="101"/>
    </row>
    <row r="62" spans="3:45" s="103" customFormat="1" ht="15" hidden="1" thickBot="1" x14ac:dyDescent="0.35">
      <c r="C62" s="447">
        <f t="shared" si="4"/>
        <v>0</v>
      </c>
      <c r="D62" s="448"/>
      <c r="E62" s="447">
        <f t="shared" si="5"/>
        <v>0</v>
      </c>
      <c r="F62" s="448"/>
      <c r="G62" s="447">
        <f t="shared" si="6"/>
        <v>0</v>
      </c>
      <c r="H62" s="448"/>
      <c r="I62" s="447">
        <f t="shared" si="7"/>
        <v>0</v>
      </c>
      <c r="J62" s="448"/>
      <c r="K62" s="447">
        <f t="shared" si="9"/>
        <v>44</v>
      </c>
      <c r="L62" s="448"/>
      <c r="N62" s="355"/>
      <c r="O62" s="355"/>
      <c r="P62" s="118">
        <v>1</v>
      </c>
      <c r="Q62" s="355"/>
      <c r="R62" s="354"/>
      <c r="S62" s="354"/>
      <c r="T62" s="117"/>
      <c r="U62" s="354"/>
      <c r="V62" s="354"/>
      <c r="W62" s="354"/>
      <c r="X62" s="447">
        <f t="shared" si="8"/>
        <v>22</v>
      </c>
      <c r="Y62" s="448"/>
      <c r="Z62" s="354"/>
      <c r="AA62" s="354"/>
      <c r="AB62" s="354"/>
      <c r="AC62" s="354"/>
      <c r="AD62" s="354"/>
      <c r="AE62" s="354"/>
      <c r="AF62" s="354"/>
      <c r="AG62" s="449"/>
      <c r="AH62" s="449"/>
      <c r="AI62" s="354"/>
      <c r="AJ62" s="354"/>
      <c r="AK62" s="354" t="b">
        <v>0</v>
      </c>
      <c r="AL62" s="354"/>
      <c r="AM62" s="354" t="b">
        <v>0</v>
      </c>
      <c r="AN62" s="354"/>
      <c r="AO62" s="354"/>
      <c r="AP62" s="354"/>
      <c r="AQ62" s="110"/>
      <c r="AR62" s="354"/>
      <c r="AS62" s="101"/>
    </row>
    <row r="63" spans="3:45" s="103" customFormat="1" ht="15" hidden="1" thickBot="1" x14ac:dyDescent="0.35">
      <c r="C63" s="447">
        <f t="shared" si="4"/>
        <v>0</v>
      </c>
      <c r="D63" s="448"/>
      <c r="E63" s="447">
        <f t="shared" si="5"/>
        <v>0</v>
      </c>
      <c r="F63" s="448"/>
      <c r="G63" s="447">
        <f t="shared" si="6"/>
        <v>0</v>
      </c>
      <c r="H63" s="448"/>
      <c r="I63" s="447">
        <f t="shared" si="7"/>
        <v>0</v>
      </c>
      <c r="J63" s="448"/>
      <c r="K63" s="447">
        <f t="shared" si="9"/>
        <v>0</v>
      </c>
      <c r="L63" s="448"/>
      <c r="N63" s="451"/>
      <c r="O63" s="451"/>
      <c r="P63" s="451"/>
      <c r="Q63" s="451"/>
      <c r="R63" s="451"/>
      <c r="S63" s="452"/>
      <c r="T63" s="447">
        <f>COUNTIF(N14:AR27,"DR")</f>
        <v>22</v>
      </c>
      <c r="U63" s="448"/>
      <c r="V63" s="354"/>
      <c r="W63" s="354"/>
      <c r="X63" s="447">
        <f t="shared" si="8"/>
        <v>0</v>
      </c>
      <c r="Y63" s="448"/>
      <c r="Z63" s="354"/>
      <c r="AA63" s="354"/>
      <c r="AB63" s="354"/>
      <c r="AC63" s="354"/>
      <c r="AD63" s="354"/>
      <c r="AE63" s="354"/>
      <c r="AF63" s="354"/>
      <c r="AG63" s="449"/>
      <c r="AH63" s="449"/>
      <c r="AI63" s="354"/>
      <c r="AJ63" s="354"/>
      <c r="AK63" s="354" t="b">
        <v>0</v>
      </c>
      <c r="AL63" s="354"/>
      <c r="AM63" s="354" t="b">
        <v>0</v>
      </c>
      <c r="AN63" s="354"/>
      <c r="AO63" s="354"/>
      <c r="AP63" s="354"/>
      <c r="AQ63" s="110"/>
      <c r="AR63" s="354"/>
      <c r="AS63" s="101"/>
    </row>
    <row r="64" spans="3:45" s="103" customFormat="1" ht="15" hidden="1" thickBot="1" x14ac:dyDescent="0.35">
      <c r="C64" s="447">
        <f t="shared" si="4"/>
        <v>0</v>
      </c>
      <c r="D64" s="448"/>
      <c r="E64" s="447">
        <f t="shared" si="5"/>
        <v>0</v>
      </c>
      <c r="F64" s="448"/>
      <c r="G64" s="447">
        <f t="shared" si="6"/>
        <v>0</v>
      </c>
      <c r="H64" s="448"/>
      <c r="I64" s="447">
        <f t="shared" si="7"/>
        <v>0</v>
      </c>
      <c r="J64" s="448"/>
      <c r="K64" s="447">
        <f t="shared" si="9"/>
        <v>0</v>
      </c>
      <c r="L64" s="448"/>
      <c r="N64" s="355"/>
      <c r="O64" s="355"/>
      <c r="P64" s="355"/>
      <c r="Q64" s="355"/>
      <c r="R64" s="354"/>
      <c r="S64" s="354"/>
      <c r="T64" s="117"/>
      <c r="U64" s="354"/>
      <c r="V64" s="354"/>
      <c r="W64" s="354"/>
      <c r="X64" s="447">
        <f t="shared" si="8"/>
        <v>0</v>
      </c>
      <c r="Y64" s="448"/>
      <c r="Z64" s="354"/>
      <c r="AA64" s="354"/>
      <c r="AB64" s="354"/>
      <c r="AC64" s="354"/>
      <c r="AD64" s="354"/>
      <c r="AE64" s="354"/>
      <c r="AF64" s="354"/>
      <c r="AG64" s="449"/>
      <c r="AH64" s="449"/>
      <c r="AI64" s="354"/>
      <c r="AJ64" s="354"/>
      <c r="AK64" s="354" t="b">
        <v>0</v>
      </c>
      <c r="AL64" s="354"/>
      <c r="AM64" s="354" t="b">
        <v>0</v>
      </c>
      <c r="AN64" s="354"/>
      <c r="AO64" s="354"/>
      <c r="AP64" s="354"/>
      <c r="AQ64" s="110"/>
      <c r="AR64" s="354"/>
      <c r="AS64" s="101"/>
    </row>
    <row r="65" spans="3:45" s="103" customFormat="1" ht="15" hidden="1" thickBot="1" x14ac:dyDescent="0.35">
      <c r="C65" s="447">
        <f t="shared" si="4"/>
        <v>0</v>
      </c>
      <c r="D65" s="448"/>
      <c r="E65" s="447">
        <f t="shared" si="5"/>
        <v>0</v>
      </c>
      <c r="F65" s="448"/>
      <c r="G65" s="447">
        <f t="shared" si="6"/>
        <v>0</v>
      </c>
      <c r="H65" s="448"/>
      <c r="I65" s="447">
        <f t="shared" si="7"/>
        <v>0</v>
      </c>
      <c r="J65" s="448"/>
      <c r="K65" s="447">
        <f t="shared" si="9"/>
        <v>0</v>
      </c>
      <c r="L65" s="448"/>
      <c r="N65" s="355"/>
      <c r="O65" s="451"/>
      <c r="P65" s="451"/>
      <c r="Q65" s="451"/>
      <c r="R65" s="451"/>
      <c r="S65" s="452"/>
      <c r="T65" s="447">
        <f>COUNTIF(N14:AR27,"HD")</f>
        <v>0</v>
      </c>
      <c r="U65" s="448"/>
      <c r="V65" s="355"/>
      <c r="W65" s="355"/>
      <c r="X65" s="447">
        <f t="shared" si="8"/>
        <v>0</v>
      </c>
      <c r="Y65" s="448"/>
      <c r="Z65" s="354"/>
      <c r="AA65" s="354"/>
      <c r="AB65" s="354"/>
      <c r="AC65" s="354"/>
      <c r="AD65" s="354"/>
      <c r="AE65" s="354"/>
      <c r="AF65" s="354"/>
      <c r="AG65" s="449"/>
      <c r="AH65" s="449"/>
      <c r="AI65" s="354"/>
      <c r="AJ65" s="354"/>
      <c r="AK65" s="354" t="b">
        <v>0</v>
      </c>
      <c r="AL65" s="354"/>
      <c r="AM65" s="354" t="b">
        <v>0</v>
      </c>
      <c r="AN65" s="354"/>
      <c r="AO65" s="354"/>
      <c r="AP65" s="354"/>
      <c r="AQ65" s="110"/>
      <c r="AR65" s="354"/>
      <c r="AS65" s="101"/>
    </row>
    <row r="66" spans="3:45" s="103" customFormat="1" ht="15" hidden="1" thickBot="1" x14ac:dyDescent="0.35">
      <c r="C66" s="447">
        <f t="shared" si="4"/>
        <v>0</v>
      </c>
      <c r="D66" s="448"/>
      <c r="E66" s="447">
        <f t="shared" si="5"/>
        <v>0</v>
      </c>
      <c r="F66" s="448"/>
      <c r="G66" s="447">
        <f t="shared" si="6"/>
        <v>0</v>
      </c>
      <c r="H66" s="448"/>
      <c r="I66" s="447">
        <f t="shared" si="7"/>
        <v>0</v>
      </c>
      <c r="J66" s="448"/>
      <c r="K66" s="447">
        <f t="shared" si="9"/>
        <v>0</v>
      </c>
      <c r="L66" s="448"/>
      <c r="N66" s="355"/>
      <c r="O66" s="355"/>
      <c r="P66" s="355"/>
      <c r="Q66" s="355"/>
      <c r="R66" s="355"/>
      <c r="S66" s="355"/>
      <c r="T66" s="114"/>
      <c r="U66" s="355"/>
      <c r="V66" s="355"/>
      <c r="W66" s="355"/>
      <c r="X66" s="447">
        <f t="shared" si="8"/>
        <v>0</v>
      </c>
      <c r="Y66" s="448"/>
      <c r="Z66" s="354"/>
      <c r="AA66" s="354"/>
      <c r="AB66" s="354"/>
      <c r="AC66" s="354"/>
      <c r="AD66" s="354"/>
      <c r="AE66" s="354"/>
      <c r="AF66" s="354"/>
      <c r="AG66" s="449"/>
      <c r="AH66" s="449"/>
      <c r="AI66" s="354"/>
      <c r="AJ66" s="354"/>
      <c r="AK66" s="354" t="b">
        <v>0</v>
      </c>
      <c r="AL66" s="354"/>
      <c r="AM66" s="354" t="b">
        <v>0</v>
      </c>
      <c r="AN66" s="354"/>
      <c r="AO66" s="354"/>
      <c r="AP66" s="354"/>
      <c r="AQ66" s="110"/>
      <c r="AR66" s="354"/>
      <c r="AS66" s="101"/>
    </row>
    <row r="67" spans="3:45" s="103" customFormat="1" ht="15" hidden="1" thickBot="1" x14ac:dyDescent="0.35">
      <c r="C67" s="447">
        <f t="shared" si="4"/>
        <v>0</v>
      </c>
      <c r="D67" s="448"/>
      <c r="E67" s="447">
        <f t="shared" si="5"/>
        <v>0</v>
      </c>
      <c r="F67" s="448"/>
      <c r="G67" s="447">
        <f t="shared" si="6"/>
        <v>0</v>
      </c>
      <c r="H67" s="448"/>
      <c r="I67" s="447">
        <f t="shared" si="7"/>
        <v>0</v>
      </c>
      <c r="J67" s="448"/>
      <c r="K67" s="447">
        <f t="shared" si="9"/>
        <v>0</v>
      </c>
      <c r="L67" s="448"/>
      <c r="N67" s="355"/>
      <c r="O67" s="355"/>
      <c r="P67" s="354"/>
      <c r="Q67" s="354"/>
      <c r="R67" s="354"/>
      <c r="S67" s="354"/>
      <c r="T67" s="447">
        <f>COUNTIF(N14:AR27,"HD")</f>
        <v>0</v>
      </c>
      <c r="U67" s="448"/>
      <c r="V67" s="354"/>
      <c r="W67" s="354"/>
      <c r="X67" s="447">
        <f t="shared" si="8"/>
        <v>0</v>
      </c>
      <c r="Y67" s="448"/>
      <c r="Z67" s="354"/>
      <c r="AA67" s="354"/>
      <c r="AB67" s="354"/>
      <c r="AC67" s="354"/>
      <c r="AD67" s="354"/>
      <c r="AE67" s="354"/>
      <c r="AF67" s="354"/>
      <c r="AG67" s="449"/>
      <c r="AH67" s="449"/>
      <c r="AI67" s="354"/>
      <c r="AJ67" s="354"/>
      <c r="AK67" s="354" t="b">
        <v>0</v>
      </c>
      <c r="AL67" s="354"/>
      <c r="AM67" s="354" t="b">
        <v>0</v>
      </c>
      <c r="AN67" s="354"/>
      <c r="AO67" s="354"/>
      <c r="AP67" s="354"/>
      <c r="AQ67" s="110"/>
      <c r="AR67" s="354"/>
      <c r="AS67" s="101"/>
    </row>
    <row r="68" spans="3:45" s="103" customFormat="1" ht="15" hidden="1" thickBot="1" x14ac:dyDescent="0.35">
      <c r="C68" s="447">
        <f t="shared" si="4"/>
        <v>0</v>
      </c>
      <c r="D68" s="448"/>
      <c r="E68" s="447">
        <f t="shared" si="5"/>
        <v>0</v>
      </c>
      <c r="F68" s="448"/>
      <c r="G68" s="447">
        <f t="shared" si="6"/>
        <v>0</v>
      </c>
      <c r="H68" s="448"/>
      <c r="I68" s="447">
        <f t="shared" si="7"/>
        <v>0</v>
      </c>
      <c r="J68" s="448"/>
      <c r="K68" s="447">
        <f t="shared" si="9"/>
        <v>0</v>
      </c>
      <c r="L68" s="448"/>
      <c r="N68" s="355"/>
      <c r="O68" s="355"/>
      <c r="P68" s="354"/>
      <c r="Q68" s="354"/>
      <c r="R68" s="354"/>
      <c r="S68" s="354"/>
      <c r="T68" s="117"/>
      <c r="U68" s="354"/>
      <c r="V68" s="354"/>
      <c r="W68" s="354"/>
      <c r="X68" s="447">
        <f t="shared" si="8"/>
        <v>0</v>
      </c>
      <c r="Y68" s="448"/>
      <c r="Z68" s="354"/>
      <c r="AA68" s="354"/>
      <c r="AB68" s="354"/>
      <c r="AC68" s="354"/>
      <c r="AD68" s="354"/>
      <c r="AE68" s="354"/>
      <c r="AF68" s="354"/>
      <c r="AG68" s="449"/>
      <c r="AH68" s="449"/>
      <c r="AI68" s="354"/>
      <c r="AJ68" s="354"/>
      <c r="AK68" s="354" t="b">
        <v>0</v>
      </c>
      <c r="AL68" s="354"/>
      <c r="AM68" s="354" t="b">
        <v>0</v>
      </c>
      <c r="AN68" s="354"/>
      <c r="AO68" s="354"/>
      <c r="AP68" s="354"/>
      <c r="AS68" s="101"/>
    </row>
    <row r="69" spans="3:45" s="103" customFormat="1" ht="15" hidden="1" thickBot="1" x14ac:dyDescent="0.35">
      <c r="C69" s="447">
        <f t="shared" si="4"/>
        <v>0</v>
      </c>
      <c r="D69" s="448"/>
      <c r="E69" s="447">
        <f t="shared" si="5"/>
        <v>0</v>
      </c>
      <c r="F69" s="448"/>
      <c r="G69" s="447">
        <f t="shared" si="6"/>
        <v>0</v>
      </c>
      <c r="H69" s="448"/>
      <c r="I69" s="447">
        <f t="shared" si="7"/>
        <v>0</v>
      </c>
      <c r="J69" s="448"/>
      <c r="K69" s="447">
        <f t="shared" si="9"/>
        <v>0</v>
      </c>
      <c r="L69" s="448"/>
      <c r="N69" s="355"/>
      <c r="O69" s="355"/>
      <c r="P69" s="355"/>
      <c r="Q69" s="355"/>
      <c r="R69" s="355"/>
      <c r="S69" s="355"/>
      <c r="T69" s="114"/>
      <c r="U69" s="355"/>
      <c r="V69" s="355"/>
      <c r="W69" s="355"/>
      <c r="X69" s="447">
        <f t="shared" si="8"/>
        <v>0</v>
      </c>
      <c r="Y69" s="448"/>
      <c r="Z69" s="354"/>
      <c r="AA69" s="354"/>
      <c r="AB69" s="354"/>
      <c r="AC69" s="354"/>
      <c r="AD69" s="354"/>
      <c r="AE69" s="354"/>
      <c r="AF69" s="354"/>
      <c r="AG69" s="449"/>
      <c r="AH69" s="449"/>
      <c r="AI69" s="354"/>
      <c r="AJ69" s="354"/>
      <c r="AK69" s="354" t="b">
        <v>0</v>
      </c>
      <c r="AL69" s="354"/>
      <c r="AM69" s="354" t="b">
        <v>0</v>
      </c>
      <c r="AN69" s="354"/>
      <c r="AO69" s="354"/>
      <c r="AP69" s="354"/>
      <c r="AS69" s="101"/>
    </row>
    <row r="70" spans="3:45" s="103" customFormat="1" ht="15" hidden="1" thickBot="1" x14ac:dyDescent="0.35">
      <c r="C70" s="447">
        <f t="shared" si="4"/>
        <v>0</v>
      </c>
      <c r="D70" s="448"/>
      <c r="E70" s="447">
        <f t="shared" si="5"/>
        <v>0</v>
      </c>
      <c r="F70" s="448"/>
      <c r="G70" s="447">
        <f t="shared" si="6"/>
        <v>0</v>
      </c>
      <c r="H70" s="448"/>
      <c r="I70" s="447">
        <f t="shared" si="7"/>
        <v>0</v>
      </c>
      <c r="J70" s="448"/>
      <c r="K70" s="447">
        <f t="shared" si="9"/>
        <v>0</v>
      </c>
      <c r="L70" s="448"/>
      <c r="N70" s="355"/>
      <c r="O70" s="355"/>
      <c r="P70" s="355"/>
      <c r="Q70" s="453"/>
      <c r="R70" s="454"/>
      <c r="S70" s="355"/>
      <c r="T70" s="114"/>
      <c r="U70" s="355"/>
      <c r="V70" s="355"/>
      <c r="W70" s="355"/>
      <c r="X70" s="447">
        <f t="shared" si="8"/>
        <v>0</v>
      </c>
      <c r="Y70" s="448"/>
      <c r="Z70" s="354"/>
      <c r="AA70" s="354"/>
      <c r="AB70" s="354"/>
      <c r="AC70" s="354"/>
      <c r="AD70" s="354"/>
      <c r="AE70" s="354"/>
      <c r="AF70" s="354"/>
      <c r="AG70" s="449"/>
      <c r="AH70" s="449"/>
      <c r="AI70" s="354"/>
      <c r="AJ70" s="354"/>
      <c r="AK70" s="354" t="b">
        <v>0</v>
      </c>
      <c r="AL70" s="354"/>
      <c r="AM70" s="354" t="b">
        <v>0</v>
      </c>
      <c r="AN70" s="354"/>
      <c r="AO70" s="354"/>
      <c r="AP70" s="354"/>
      <c r="AQ70" s="101"/>
      <c r="AR70" s="354"/>
      <c r="AS70" s="101"/>
    </row>
    <row r="71" spans="3:45" s="103" customFormat="1" ht="15" hidden="1" thickBot="1" x14ac:dyDescent="0.35">
      <c r="C71" s="447">
        <f t="shared" si="4"/>
        <v>0</v>
      </c>
      <c r="D71" s="448"/>
      <c r="E71" s="447">
        <f t="shared" si="5"/>
        <v>0</v>
      </c>
      <c r="F71" s="448"/>
      <c r="G71" s="447">
        <f t="shared" si="6"/>
        <v>0</v>
      </c>
      <c r="H71" s="448"/>
      <c r="I71" s="447">
        <f t="shared" si="7"/>
        <v>0</v>
      </c>
      <c r="J71" s="448"/>
      <c r="K71" s="447">
        <f t="shared" si="9"/>
        <v>0</v>
      </c>
      <c r="L71" s="448"/>
      <c r="N71" s="355"/>
      <c r="O71" s="355"/>
      <c r="P71" s="355"/>
      <c r="Q71" s="355"/>
      <c r="R71" s="355"/>
      <c r="S71" s="355"/>
      <c r="T71" s="114"/>
      <c r="U71" s="355"/>
      <c r="V71" s="355"/>
      <c r="W71" s="355"/>
      <c r="X71" s="447">
        <f t="shared" si="8"/>
        <v>31</v>
      </c>
      <c r="Y71" s="448"/>
      <c r="Z71" s="354"/>
      <c r="AA71" s="354"/>
      <c r="AB71" s="354"/>
      <c r="AC71" s="354"/>
      <c r="AD71" s="354"/>
      <c r="AE71" s="354"/>
      <c r="AF71" s="354"/>
      <c r="AG71" s="449"/>
      <c r="AH71" s="449"/>
      <c r="AI71" s="354"/>
      <c r="AJ71" s="354"/>
      <c r="AK71" s="354" t="b">
        <v>0</v>
      </c>
      <c r="AL71" s="354"/>
      <c r="AM71" s="354" t="b">
        <v>0</v>
      </c>
      <c r="AN71" s="354"/>
      <c r="AO71" s="354"/>
      <c r="AP71" s="354"/>
      <c r="AQ71" s="354"/>
      <c r="AR71" s="354"/>
      <c r="AS71" s="101"/>
    </row>
    <row r="72" spans="3:45" s="103" customFormat="1" ht="15" hidden="1" thickBot="1" x14ac:dyDescent="0.35">
      <c r="C72" s="455">
        <f t="shared" si="4"/>
        <v>0</v>
      </c>
      <c r="D72" s="456"/>
      <c r="E72" s="455">
        <f t="shared" si="5"/>
        <v>0</v>
      </c>
      <c r="F72" s="456"/>
      <c r="G72" s="455">
        <f t="shared" si="6"/>
        <v>0</v>
      </c>
      <c r="H72" s="456"/>
      <c r="I72" s="455">
        <f t="shared" si="7"/>
        <v>0</v>
      </c>
      <c r="J72" s="456"/>
      <c r="K72" s="447">
        <f t="shared" si="9"/>
        <v>0</v>
      </c>
      <c r="L72" s="448"/>
      <c r="N72" s="355"/>
      <c r="O72" s="355"/>
      <c r="P72" s="355"/>
      <c r="Q72" s="355"/>
      <c r="R72" s="355"/>
      <c r="S72" s="355"/>
      <c r="T72" s="114"/>
      <c r="U72" s="355"/>
      <c r="V72" s="355"/>
      <c r="W72" s="355"/>
      <c r="X72" s="455">
        <f t="shared" si="8"/>
        <v>0</v>
      </c>
      <c r="Y72" s="456"/>
      <c r="Z72" s="354"/>
      <c r="AA72" s="354"/>
      <c r="AB72" s="354"/>
      <c r="AC72" s="354"/>
      <c r="AD72" s="354"/>
      <c r="AE72" s="354"/>
      <c r="AF72" s="354"/>
      <c r="AG72" s="449"/>
      <c r="AH72" s="449"/>
      <c r="AI72" s="354"/>
      <c r="AJ72" s="354"/>
      <c r="AK72" s="354" t="b">
        <v>0</v>
      </c>
      <c r="AL72" s="354"/>
      <c r="AM72" s="354" t="b">
        <v>0</v>
      </c>
      <c r="AN72" s="354"/>
      <c r="AO72" s="354"/>
      <c r="AP72" s="354"/>
      <c r="AQ72" s="354"/>
      <c r="AR72" s="354"/>
      <c r="AS72" s="101"/>
    </row>
    <row r="73" spans="3:45" s="103" customFormat="1" hidden="1" x14ac:dyDescent="0.3">
      <c r="N73" s="355"/>
      <c r="O73" s="355"/>
      <c r="P73" s="355"/>
      <c r="Q73" s="355"/>
      <c r="R73" s="355"/>
      <c r="S73" s="355"/>
      <c r="T73" s="114"/>
      <c r="U73" s="355"/>
      <c r="V73" s="355"/>
      <c r="W73" s="355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4"/>
      <c r="AO73" s="354"/>
      <c r="AP73" s="354"/>
      <c r="AQ73" s="354"/>
      <c r="AR73" s="354"/>
      <c r="AS73" s="101"/>
    </row>
    <row r="74" spans="3:45" s="103" customFormat="1" ht="15" hidden="1" thickBot="1" x14ac:dyDescent="0.35">
      <c r="N74" s="355"/>
      <c r="O74" s="355"/>
      <c r="P74" s="355"/>
      <c r="Q74" s="355"/>
      <c r="R74" s="355"/>
      <c r="S74" s="119">
        <f>IF(P62=1,B9/8,IF(P62=2,B9/11,IF(P62=3,B9/14)))</f>
        <v>0</v>
      </c>
      <c r="T74" s="114"/>
      <c r="U74" s="355"/>
      <c r="V74" s="355"/>
      <c r="W74" s="355"/>
      <c r="X74" s="354"/>
      <c r="Y74" s="354"/>
      <c r="Z74" s="354"/>
      <c r="AA74" s="354"/>
      <c r="AB74" s="354"/>
      <c r="AC74" s="354"/>
      <c r="AD74" s="354"/>
      <c r="AE74" s="354"/>
      <c r="AF74" s="354"/>
      <c r="AG74" s="354"/>
      <c r="AH74" s="354"/>
      <c r="AI74" s="354"/>
      <c r="AJ74" s="354"/>
      <c r="AK74" s="354"/>
      <c r="AL74" s="354"/>
      <c r="AM74" s="354"/>
      <c r="AN74" s="354"/>
      <c r="AO74" s="354"/>
      <c r="AP74" s="354"/>
      <c r="AQ74" s="354"/>
      <c r="AR74" s="354"/>
      <c r="AS74" s="101"/>
    </row>
    <row r="75" spans="3:45" s="103" customFormat="1" hidden="1" x14ac:dyDescent="0.3">
      <c r="T75" s="104"/>
    </row>
    <row r="76" spans="3:45" s="103" customFormat="1" hidden="1" x14ac:dyDescent="0.3">
      <c r="T76" s="104"/>
    </row>
    <row r="77" spans="3:45" s="103" customFormat="1" hidden="1" x14ac:dyDescent="0.3">
      <c r="T77" s="104"/>
    </row>
    <row r="78" spans="3:45" s="103" customFormat="1" hidden="1" x14ac:dyDescent="0.3">
      <c r="T78" s="104"/>
    </row>
    <row r="79" spans="3:45" s="103" customFormat="1" hidden="1" x14ac:dyDescent="0.3">
      <c r="T79" s="104"/>
    </row>
    <row r="80" spans="3:45" s="103" customFormat="1" hidden="1" x14ac:dyDescent="0.3">
      <c r="T80" s="104"/>
    </row>
    <row r="81" spans="20:20" s="103" customFormat="1" hidden="1" x14ac:dyDescent="0.3">
      <c r="T81" s="104"/>
    </row>
    <row r="82" spans="20:20" s="103" customFormat="1" hidden="1" x14ac:dyDescent="0.3">
      <c r="T82" s="104"/>
    </row>
    <row r="83" spans="20:20" s="103" customFormat="1" hidden="1" x14ac:dyDescent="0.3">
      <c r="T83" s="104"/>
    </row>
    <row r="84" spans="20:20" s="103" customFormat="1" hidden="1" x14ac:dyDescent="0.3">
      <c r="T84" s="104"/>
    </row>
    <row r="85" spans="20:20" s="103" customFormat="1" hidden="1" x14ac:dyDescent="0.3">
      <c r="T85" s="104"/>
    </row>
    <row r="86" spans="20:20" s="103" customFormat="1" hidden="1" x14ac:dyDescent="0.3">
      <c r="T86" s="104"/>
    </row>
    <row r="87" spans="20:20" s="103" customFormat="1" hidden="1" x14ac:dyDescent="0.3">
      <c r="T87" s="104"/>
    </row>
    <row r="88" spans="20:20" s="103" customFormat="1" hidden="1" x14ac:dyDescent="0.3">
      <c r="T88" s="104"/>
    </row>
    <row r="89" spans="20:20" s="103" customFormat="1" hidden="1" x14ac:dyDescent="0.3">
      <c r="T89" s="104"/>
    </row>
    <row r="90" spans="20:20" s="103" customFormat="1" hidden="1" x14ac:dyDescent="0.3">
      <c r="T90" s="104"/>
    </row>
    <row r="91" spans="20:20" s="103" customFormat="1" hidden="1" x14ac:dyDescent="0.3">
      <c r="T91" s="104"/>
    </row>
    <row r="92" spans="20:20" s="103" customFormat="1" hidden="1" x14ac:dyDescent="0.3">
      <c r="T92" s="104"/>
    </row>
    <row r="93" spans="20:20" s="103" customFormat="1" hidden="1" x14ac:dyDescent="0.3">
      <c r="T93" s="104"/>
    </row>
    <row r="94" spans="20:20" s="103" customFormat="1" hidden="1" x14ac:dyDescent="0.3">
      <c r="T94" s="104"/>
    </row>
    <row r="95" spans="20:20" s="103" customFormat="1" x14ac:dyDescent="0.3">
      <c r="T95" s="104"/>
    </row>
    <row r="96" spans="20:20" s="103" customFormat="1" x14ac:dyDescent="0.3">
      <c r="T96" s="104"/>
    </row>
    <row r="97" spans="20:20" s="103" customFormat="1" x14ac:dyDescent="0.3">
      <c r="T97" s="104"/>
    </row>
    <row r="98" spans="20:20" s="103" customFormat="1" x14ac:dyDescent="0.3">
      <c r="T98" s="104"/>
    </row>
    <row r="99" spans="20:20" s="103" customFormat="1" x14ac:dyDescent="0.3">
      <c r="T99" s="104"/>
    </row>
    <row r="100" spans="20:20" s="103" customFormat="1" x14ac:dyDescent="0.3">
      <c r="T100" s="104"/>
    </row>
    <row r="101" spans="20:20" s="103" customFormat="1" x14ac:dyDescent="0.3">
      <c r="T101" s="104"/>
    </row>
    <row r="102" spans="20:20" s="103" customFormat="1" x14ac:dyDescent="0.3">
      <c r="T102" s="104"/>
    </row>
    <row r="103" spans="20:20" s="103" customFormat="1" x14ac:dyDescent="0.3">
      <c r="T103" s="104"/>
    </row>
    <row r="104" spans="20:20" s="103" customFormat="1" x14ac:dyDescent="0.3">
      <c r="T104" s="104"/>
    </row>
    <row r="105" spans="20:20" s="103" customFormat="1" x14ac:dyDescent="0.3">
      <c r="T105" s="104"/>
    </row>
    <row r="106" spans="20:20" s="103" customFormat="1" x14ac:dyDescent="0.3">
      <c r="T106" s="104"/>
    </row>
    <row r="107" spans="20:20" s="103" customFormat="1" x14ac:dyDescent="0.3">
      <c r="T107" s="104"/>
    </row>
    <row r="108" spans="20:20" s="103" customFormat="1" x14ac:dyDescent="0.3">
      <c r="T108" s="104"/>
    </row>
    <row r="109" spans="20:20" s="103" customFormat="1" x14ac:dyDescent="0.3">
      <c r="T109" s="104"/>
    </row>
    <row r="110" spans="20:20" s="103" customFormat="1" x14ac:dyDescent="0.3">
      <c r="T110" s="104"/>
    </row>
    <row r="111" spans="20:20" s="103" customFormat="1" x14ac:dyDescent="0.3">
      <c r="T111" s="104"/>
    </row>
    <row r="112" spans="20:20" s="103" customFormat="1" x14ac:dyDescent="0.3">
      <c r="T112" s="104"/>
    </row>
    <row r="113" spans="20:20" s="103" customFormat="1" x14ac:dyDescent="0.3">
      <c r="T113" s="104"/>
    </row>
    <row r="114" spans="20:20" s="103" customFormat="1" x14ac:dyDescent="0.3">
      <c r="T114" s="104"/>
    </row>
    <row r="115" spans="20:20" s="103" customFormat="1" x14ac:dyDescent="0.3">
      <c r="T115" s="104"/>
    </row>
    <row r="116" spans="20:20" s="103" customFormat="1" x14ac:dyDescent="0.3">
      <c r="T116" s="104"/>
    </row>
    <row r="117" spans="20:20" s="103" customFormat="1" x14ac:dyDescent="0.3">
      <c r="T117" s="104"/>
    </row>
    <row r="118" spans="20:20" s="103" customFormat="1" x14ac:dyDescent="0.3">
      <c r="T118" s="104"/>
    </row>
    <row r="119" spans="20:20" s="103" customFormat="1" x14ac:dyDescent="0.3">
      <c r="T119" s="104"/>
    </row>
    <row r="120" spans="20:20" s="103" customFormat="1" x14ac:dyDescent="0.3">
      <c r="T120" s="104"/>
    </row>
    <row r="121" spans="20:20" s="103" customFormat="1" x14ac:dyDescent="0.3">
      <c r="T121" s="104"/>
    </row>
    <row r="122" spans="20:20" s="103" customFormat="1" x14ac:dyDescent="0.3">
      <c r="T122" s="104"/>
    </row>
    <row r="123" spans="20:20" s="103" customFormat="1" x14ac:dyDescent="0.3">
      <c r="T123" s="104"/>
    </row>
    <row r="124" spans="20:20" s="103" customFormat="1" x14ac:dyDescent="0.3">
      <c r="T124" s="104"/>
    </row>
    <row r="125" spans="20:20" s="103" customFormat="1" x14ac:dyDescent="0.3">
      <c r="T125" s="104"/>
    </row>
    <row r="126" spans="20:20" s="103" customFormat="1" x14ac:dyDescent="0.3">
      <c r="T126" s="104"/>
    </row>
    <row r="127" spans="20:20" s="103" customFormat="1" x14ac:dyDescent="0.3">
      <c r="T127" s="104"/>
    </row>
    <row r="128" spans="20:20" s="103" customFormat="1" x14ac:dyDescent="0.3">
      <c r="T128" s="104"/>
    </row>
    <row r="129" spans="20:20" s="103" customFormat="1" x14ac:dyDescent="0.3">
      <c r="T129" s="104"/>
    </row>
    <row r="130" spans="20:20" s="103" customFormat="1" x14ac:dyDescent="0.3">
      <c r="T130" s="104"/>
    </row>
    <row r="131" spans="20:20" s="103" customFormat="1" x14ac:dyDescent="0.3">
      <c r="T131" s="104"/>
    </row>
    <row r="132" spans="20:20" s="103" customFormat="1" x14ac:dyDescent="0.3">
      <c r="T132" s="104"/>
    </row>
    <row r="133" spans="20:20" s="103" customFormat="1" x14ac:dyDescent="0.3">
      <c r="T133" s="104"/>
    </row>
    <row r="134" spans="20:20" s="103" customFormat="1" x14ac:dyDescent="0.3">
      <c r="T134" s="104"/>
    </row>
    <row r="135" spans="20:20" s="103" customFormat="1" x14ac:dyDescent="0.3">
      <c r="T135" s="104"/>
    </row>
    <row r="136" spans="20:20" s="103" customFormat="1" x14ac:dyDescent="0.3">
      <c r="T136" s="104"/>
    </row>
    <row r="137" spans="20:20" s="103" customFormat="1" x14ac:dyDescent="0.3">
      <c r="T137" s="104"/>
    </row>
    <row r="138" spans="20:20" s="103" customFormat="1" x14ac:dyDescent="0.3">
      <c r="T138" s="104"/>
    </row>
    <row r="139" spans="20:20" s="103" customFormat="1" x14ac:dyDescent="0.3">
      <c r="T139" s="104"/>
    </row>
    <row r="140" spans="20:20" s="103" customFormat="1" x14ac:dyDescent="0.3">
      <c r="T140" s="104"/>
    </row>
    <row r="141" spans="20:20" s="103" customFormat="1" x14ac:dyDescent="0.3">
      <c r="T141" s="104"/>
    </row>
    <row r="142" spans="20:20" s="103" customFormat="1" x14ac:dyDescent="0.3">
      <c r="T142" s="104"/>
    </row>
    <row r="143" spans="20:20" s="103" customFormat="1" x14ac:dyDescent="0.3">
      <c r="T143" s="104"/>
    </row>
    <row r="144" spans="20:20" s="103" customFormat="1" x14ac:dyDescent="0.3">
      <c r="T144" s="104"/>
    </row>
    <row r="145" spans="20:20" s="103" customFormat="1" x14ac:dyDescent="0.3">
      <c r="T145" s="104"/>
    </row>
    <row r="146" spans="20:20" s="103" customFormat="1" x14ac:dyDescent="0.3">
      <c r="T146" s="104"/>
    </row>
    <row r="147" spans="20:20" s="103" customFormat="1" x14ac:dyDescent="0.3">
      <c r="T147" s="104"/>
    </row>
    <row r="148" spans="20:20" s="103" customFormat="1" x14ac:dyDescent="0.3">
      <c r="T148" s="104"/>
    </row>
    <row r="149" spans="20:20" s="103" customFormat="1" x14ac:dyDescent="0.3">
      <c r="T149" s="104"/>
    </row>
    <row r="150" spans="20:20" s="103" customFormat="1" x14ac:dyDescent="0.3">
      <c r="T150" s="104"/>
    </row>
    <row r="151" spans="20:20" s="103" customFormat="1" x14ac:dyDescent="0.3">
      <c r="T151" s="104"/>
    </row>
    <row r="152" spans="20:20" s="103" customFormat="1" x14ac:dyDescent="0.3">
      <c r="T152" s="104"/>
    </row>
    <row r="153" spans="20:20" s="103" customFormat="1" x14ac:dyDescent="0.3">
      <c r="T153" s="104"/>
    </row>
    <row r="154" spans="20:20" s="103" customFormat="1" x14ac:dyDescent="0.3">
      <c r="T154" s="104"/>
    </row>
    <row r="155" spans="20:20" s="103" customFormat="1" x14ac:dyDescent="0.3">
      <c r="T155" s="104"/>
    </row>
    <row r="156" spans="20:20" s="103" customFormat="1" x14ac:dyDescent="0.3">
      <c r="T156" s="104"/>
    </row>
    <row r="157" spans="20:20" s="103" customFormat="1" x14ac:dyDescent="0.3">
      <c r="T157" s="104"/>
    </row>
    <row r="158" spans="20:20" s="103" customFormat="1" x14ac:dyDescent="0.3">
      <c r="T158" s="104"/>
    </row>
    <row r="159" spans="20:20" s="103" customFormat="1" x14ac:dyDescent="0.3">
      <c r="T159" s="104"/>
    </row>
    <row r="160" spans="20:20" s="103" customFormat="1" x14ac:dyDescent="0.3">
      <c r="T160" s="104"/>
    </row>
    <row r="161" spans="20:20" s="103" customFormat="1" x14ac:dyDescent="0.3">
      <c r="T161" s="104"/>
    </row>
    <row r="162" spans="20:20" s="103" customFormat="1" x14ac:dyDescent="0.3">
      <c r="T162" s="104"/>
    </row>
    <row r="163" spans="20:20" s="103" customFormat="1" x14ac:dyDescent="0.3">
      <c r="T163" s="104"/>
    </row>
    <row r="164" spans="20:20" s="103" customFormat="1" x14ac:dyDescent="0.3">
      <c r="T164" s="104"/>
    </row>
    <row r="165" spans="20:20" s="103" customFormat="1" x14ac:dyDescent="0.3">
      <c r="T165" s="104"/>
    </row>
    <row r="166" spans="20:20" s="103" customFormat="1" x14ac:dyDescent="0.3">
      <c r="T166" s="104"/>
    </row>
    <row r="167" spans="20:20" s="103" customFormat="1" x14ac:dyDescent="0.3">
      <c r="T167" s="104"/>
    </row>
    <row r="168" spans="20:20" s="103" customFormat="1" x14ac:dyDescent="0.3">
      <c r="T168" s="104"/>
    </row>
    <row r="169" spans="20:20" s="103" customFormat="1" x14ac:dyDescent="0.3">
      <c r="T169" s="104"/>
    </row>
    <row r="170" spans="20:20" s="103" customFormat="1" x14ac:dyDescent="0.3">
      <c r="T170" s="104"/>
    </row>
    <row r="171" spans="20:20" s="103" customFormat="1" x14ac:dyDescent="0.3">
      <c r="T171" s="104"/>
    </row>
    <row r="172" spans="20:20" s="103" customFormat="1" x14ac:dyDescent="0.3">
      <c r="T172" s="104"/>
    </row>
    <row r="173" spans="20:20" s="103" customFormat="1" x14ac:dyDescent="0.3">
      <c r="T173" s="104"/>
    </row>
    <row r="174" spans="20:20" s="103" customFormat="1" x14ac:dyDescent="0.3">
      <c r="T174" s="104"/>
    </row>
    <row r="175" spans="20:20" s="103" customFormat="1" x14ac:dyDescent="0.3">
      <c r="T175" s="104"/>
    </row>
    <row r="176" spans="20:20" s="103" customFormat="1" x14ac:dyDescent="0.3">
      <c r="T176" s="104"/>
    </row>
    <row r="177" spans="20:20" s="103" customFormat="1" x14ac:dyDescent="0.3">
      <c r="T177" s="104"/>
    </row>
    <row r="178" spans="20:20" s="103" customFormat="1" x14ac:dyDescent="0.3">
      <c r="T178" s="104"/>
    </row>
    <row r="179" spans="20:20" s="103" customFormat="1" x14ac:dyDescent="0.3">
      <c r="T179" s="104"/>
    </row>
    <row r="180" spans="20:20" s="103" customFormat="1" x14ac:dyDescent="0.3">
      <c r="T180" s="104"/>
    </row>
    <row r="181" spans="20:20" s="103" customFormat="1" x14ac:dyDescent="0.3">
      <c r="T181" s="104"/>
    </row>
    <row r="182" spans="20:20" s="103" customFormat="1" x14ac:dyDescent="0.3">
      <c r="T182" s="104"/>
    </row>
    <row r="183" spans="20:20" s="103" customFormat="1" x14ac:dyDescent="0.3">
      <c r="T183" s="104"/>
    </row>
    <row r="184" spans="20:20" s="103" customFormat="1" x14ac:dyDescent="0.3">
      <c r="T184" s="104"/>
    </row>
    <row r="185" spans="20:20" s="103" customFormat="1" x14ac:dyDescent="0.3">
      <c r="T185" s="104"/>
    </row>
    <row r="186" spans="20:20" s="103" customFormat="1" x14ac:dyDescent="0.3">
      <c r="T186" s="104"/>
    </row>
    <row r="187" spans="20:20" s="103" customFormat="1" x14ac:dyDescent="0.3">
      <c r="T187" s="104"/>
    </row>
    <row r="188" spans="20:20" s="103" customFormat="1" x14ac:dyDescent="0.3">
      <c r="T188" s="104"/>
    </row>
    <row r="189" spans="20:20" s="103" customFormat="1" x14ac:dyDescent="0.3">
      <c r="T189" s="104"/>
    </row>
    <row r="190" spans="20:20" s="103" customFormat="1" x14ac:dyDescent="0.3">
      <c r="T190" s="104"/>
    </row>
    <row r="191" spans="20:20" s="103" customFormat="1" x14ac:dyDescent="0.3">
      <c r="T191" s="104"/>
    </row>
    <row r="192" spans="20:20" s="103" customFormat="1" x14ac:dyDescent="0.3">
      <c r="T192" s="104"/>
    </row>
    <row r="193" spans="20:20" s="103" customFormat="1" x14ac:dyDescent="0.3">
      <c r="T193" s="104"/>
    </row>
    <row r="194" spans="20:20" s="103" customFormat="1" x14ac:dyDescent="0.3">
      <c r="T194" s="104"/>
    </row>
    <row r="195" spans="20:20" s="103" customFormat="1" x14ac:dyDescent="0.3">
      <c r="T195" s="104"/>
    </row>
    <row r="196" spans="20:20" s="103" customFormat="1" x14ac:dyDescent="0.3">
      <c r="T196" s="104"/>
    </row>
    <row r="197" spans="20:20" s="103" customFormat="1" x14ac:dyDescent="0.3">
      <c r="T197" s="104"/>
    </row>
    <row r="198" spans="20:20" s="103" customFormat="1" x14ac:dyDescent="0.3">
      <c r="T198" s="104"/>
    </row>
    <row r="199" spans="20:20" s="103" customFormat="1" x14ac:dyDescent="0.3">
      <c r="T199" s="104"/>
    </row>
    <row r="200" spans="20:20" s="103" customFormat="1" x14ac:dyDescent="0.3">
      <c r="T200" s="104"/>
    </row>
    <row r="201" spans="20:20" s="103" customFormat="1" x14ac:dyDescent="0.3">
      <c r="T201" s="104"/>
    </row>
    <row r="202" spans="20:20" s="103" customFormat="1" x14ac:dyDescent="0.3">
      <c r="T202" s="104"/>
    </row>
    <row r="203" spans="20:20" s="103" customFormat="1" x14ac:dyDescent="0.3">
      <c r="T203" s="104"/>
    </row>
    <row r="204" spans="20:20" s="103" customFormat="1" x14ac:dyDescent="0.3">
      <c r="T204" s="104"/>
    </row>
    <row r="205" spans="20:20" s="103" customFormat="1" x14ac:dyDescent="0.3">
      <c r="T205" s="104"/>
    </row>
  </sheetData>
  <sheetProtection algorithmName="SHA-512" hashValue="1U4Sdg9j2jf0uHGmjF3tkazmS2MFu7rDLJfbxNwwQbyyVgBJC3/Jh2itVix3bsmCsqAfKhWFF4OMVMji2ODf2w==" saltValue="Cr1MfBGdkgymvOIqIpLmyw==" spinCount="100000" sheet="1" objects="1" scenarios="1" selectLockedCells="1" selectUnlockedCells="1"/>
  <mergeCells count="183">
    <mergeCell ref="AG72:AH72"/>
    <mergeCell ref="C72:D72"/>
    <mergeCell ref="E72:F72"/>
    <mergeCell ref="G72:H72"/>
    <mergeCell ref="I72:J72"/>
    <mergeCell ref="K72:L72"/>
    <mergeCell ref="X72:Y72"/>
    <mergeCell ref="X70:Y70"/>
    <mergeCell ref="AG70:AH70"/>
    <mergeCell ref="C71:D71"/>
    <mergeCell ref="E71:F71"/>
    <mergeCell ref="G71:H71"/>
    <mergeCell ref="I71:J71"/>
    <mergeCell ref="K71:L71"/>
    <mergeCell ref="X71:Y71"/>
    <mergeCell ref="AG71:AH71"/>
    <mergeCell ref="C70:D70"/>
    <mergeCell ref="E70:F70"/>
    <mergeCell ref="G70:H70"/>
    <mergeCell ref="I70:J70"/>
    <mergeCell ref="K70:L70"/>
    <mergeCell ref="Q70:R70"/>
    <mergeCell ref="AG68:AH68"/>
    <mergeCell ref="C69:D69"/>
    <mergeCell ref="E69:F69"/>
    <mergeCell ref="G69:H69"/>
    <mergeCell ref="I69:J69"/>
    <mergeCell ref="K69:L69"/>
    <mergeCell ref="X69:Y69"/>
    <mergeCell ref="AG69:AH69"/>
    <mergeCell ref="C68:D68"/>
    <mergeCell ref="E68:F68"/>
    <mergeCell ref="G68:H68"/>
    <mergeCell ref="I68:J68"/>
    <mergeCell ref="K68:L68"/>
    <mergeCell ref="X68:Y68"/>
    <mergeCell ref="AG66:AH66"/>
    <mergeCell ref="C67:D67"/>
    <mergeCell ref="E67:F67"/>
    <mergeCell ref="G67:H67"/>
    <mergeCell ref="I67:J67"/>
    <mergeCell ref="K67:L67"/>
    <mergeCell ref="T67:U67"/>
    <mergeCell ref="X67:Y67"/>
    <mergeCell ref="AG67:AH67"/>
    <mergeCell ref="C66:D66"/>
    <mergeCell ref="E66:F66"/>
    <mergeCell ref="G66:H66"/>
    <mergeCell ref="I66:J66"/>
    <mergeCell ref="K66:L66"/>
    <mergeCell ref="X66:Y66"/>
    <mergeCell ref="AG64:AH64"/>
    <mergeCell ref="C65:D65"/>
    <mergeCell ref="E65:F65"/>
    <mergeCell ref="G65:H65"/>
    <mergeCell ref="I65:J65"/>
    <mergeCell ref="K65:L65"/>
    <mergeCell ref="O65:S65"/>
    <mergeCell ref="T65:U65"/>
    <mergeCell ref="X65:Y65"/>
    <mergeCell ref="AG65:AH65"/>
    <mergeCell ref="C64:D64"/>
    <mergeCell ref="E64:F64"/>
    <mergeCell ref="G64:H64"/>
    <mergeCell ref="I64:J64"/>
    <mergeCell ref="K64:L64"/>
    <mergeCell ref="X64:Y64"/>
    <mergeCell ref="AG62:AH62"/>
    <mergeCell ref="C63:D63"/>
    <mergeCell ref="E63:F63"/>
    <mergeCell ref="G63:H63"/>
    <mergeCell ref="I63:J63"/>
    <mergeCell ref="K63:L63"/>
    <mergeCell ref="N63:S63"/>
    <mergeCell ref="T63:U63"/>
    <mergeCell ref="X63:Y63"/>
    <mergeCell ref="AG63:AH63"/>
    <mergeCell ref="C62:D62"/>
    <mergeCell ref="E62:F62"/>
    <mergeCell ref="G62:H62"/>
    <mergeCell ref="I62:J62"/>
    <mergeCell ref="K62:L62"/>
    <mergeCell ref="X62:Y62"/>
    <mergeCell ref="AG60:AH60"/>
    <mergeCell ref="C61:D61"/>
    <mergeCell ref="E61:F61"/>
    <mergeCell ref="G61:H61"/>
    <mergeCell ref="I61:J61"/>
    <mergeCell ref="K61:L61"/>
    <mergeCell ref="X61:Y61"/>
    <mergeCell ref="AG61:AH61"/>
    <mergeCell ref="X59:Y59"/>
    <mergeCell ref="AG59:AH59"/>
    <mergeCell ref="C60:D60"/>
    <mergeCell ref="E60:F60"/>
    <mergeCell ref="G60:H60"/>
    <mergeCell ref="I60:J60"/>
    <mergeCell ref="K60:L60"/>
    <mergeCell ref="P60:Q60"/>
    <mergeCell ref="X60:Y60"/>
    <mergeCell ref="AA60:AD61"/>
    <mergeCell ref="C59:D59"/>
    <mergeCell ref="E59:F59"/>
    <mergeCell ref="G59:H59"/>
    <mergeCell ref="I59:J59"/>
    <mergeCell ref="K59:L59"/>
    <mergeCell ref="P59:Q59"/>
    <mergeCell ref="X57:Y57"/>
    <mergeCell ref="AG57:AH57"/>
    <mergeCell ref="C58:D58"/>
    <mergeCell ref="E58:F58"/>
    <mergeCell ref="G58:H58"/>
    <mergeCell ref="I58:J58"/>
    <mergeCell ref="K58:L58"/>
    <mergeCell ref="P58:Q58"/>
    <mergeCell ref="X58:Y58"/>
    <mergeCell ref="AG58:AH58"/>
    <mergeCell ref="M49:P49"/>
    <mergeCell ref="M50:P50"/>
    <mergeCell ref="M51:P51"/>
    <mergeCell ref="M52:P52"/>
    <mergeCell ref="C57:D57"/>
    <mergeCell ref="E57:F57"/>
    <mergeCell ref="G57:H57"/>
    <mergeCell ref="I57:J57"/>
    <mergeCell ref="K57:L57"/>
    <mergeCell ref="P57:Q57"/>
    <mergeCell ref="M43:P43"/>
    <mergeCell ref="M44:P44"/>
    <mergeCell ref="M45:P45"/>
    <mergeCell ref="M46:P46"/>
    <mergeCell ref="M47:P47"/>
    <mergeCell ref="M48:P48"/>
    <mergeCell ref="AL31:AO32"/>
    <mergeCell ref="M39:P39"/>
    <mergeCell ref="AC39:AD39"/>
    <mergeCell ref="M40:P40"/>
    <mergeCell ref="M41:P41"/>
    <mergeCell ref="M42:P42"/>
    <mergeCell ref="B26:J26"/>
    <mergeCell ref="L26:M26"/>
    <mergeCell ref="B27:J27"/>
    <mergeCell ref="L27:M27"/>
    <mergeCell ref="B28:M28"/>
    <mergeCell ref="AG31:AJ32"/>
    <mergeCell ref="B23:J23"/>
    <mergeCell ref="L23:M23"/>
    <mergeCell ref="B24:J24"/>
    <mergeCell ref="L24:M24"/>
    <mergeCell ref="B25:J25"/>
    <mergeCell ref="L25:M25"/>
    <mergeCell ref="B20:J20"/>
    <mergeCell ref="L20:M20"/>
    <mergeCell ref="B21:J21"/>
    <mergeCell ref="L21:M21"/>
    <mergeCell ref="B22:J22"/>
    <mergeCell ref="L22:M22"/>
    <mergeCell ref="B17:J17"/>
    <mergeCell ref="L17:M17"/>
    <mergeCell ref="B18:J18"/>
    <mergeCell ref="L18:M18"/>
    <mergeCell ref="B19:J19"/>
    <mergeCell ref="L19:M19"/>
    <mergeCell ref="B15:J15"/>
    <mergeCell ref="L15:M15"/>
    <mergeCell ref="B16:J16"/>
    <mergeCell ref="L16:M16"/>
    <mergeCell ref="AH6:AK6"/>
    <mergeCell ref="W7:AC7"/>
    <mergeCell ref="C9:H10"/>
    <mergeCell ref="L9:P10"/>
    <mergeCell ref="T9:X10"/>
    <mergeCell ref="A13:G13"/>
    <mergeCell ref="L13:M13"/>
    <mergeCell ref="AM2:AS3"/>
    <mergeCell ref="F5:O5"/>
    <mergeCell ref="S5:U5"/>
    <mergeCell ref="AA5:AD5"/>
    <mergeCell ref="AJ5:AK5"/>
    <mergeCell ref="AM5:AO5"/>
    <mergeCell ref="AP5:AS5"/>
    <mergeCell ref="B14:J14"/>
    <mergeCell ref="L14:M14"/>
  </mergeCells>
  <dataValidations count="3">
    <dataValidation type="list" allowBlank="1" showInputMessage="1" showErrorMessage="1" prompt="Is the member riding next month?" sqref="K14:K27" xr:uid="{00000000-0002-0000-0300-000000000000}">
      <formula1>$D$41:$D$42</formula1>
    </dataValidation>
    <dataValidation type="list" allowBlank="1" showInputMessage="1" showErrorMessage="1" sqref="S5:U5" xr:uid="{00000000-0002-0000-0300-000001000000}">
      <formula1>$AC$41:$AC$52</formula1>
    </dataValidation>
    <dataValidation type="list" allowBlank="1" showInputMessage="1" showErrorMessage="1" prompt="Select your Kitsap Transit Vanpool Coordinator" sqref="AM5:AO5" xr:uid="{00000000-0002-0000-0300-000002000000}">
      <formula1>$V$46:$V$47</formula1>
    </dataValidation>
  </dataValidations>
  <pageMargins left="0.25" right="0.25" top="0.75" bottom="0.75" header="0.3" footer="0.3"/>
  <pageSetup scale="90" fitToWidth="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Q169"/>
  <sheetViews>
    <sheetView topLeftCell="A7" zoomScaleNormal="100" workbookViewId="0">
      <selection activeCell="E12" sqref="E12:F15"/>
    </sheetView>
  </sheetViews>
  <sheetFormatPr defaultColWidth="9.109375" defaultRowHeight="12.9" customHeight="1" x14ac:dyDescent="0.3"/>
  <cols>
    <col min="1" max="1" width="9.109375" style="264"/>
    <col min="2" max="2" width="26.88671875" style="264" customWidth="1"/>
    <col min="3" max="3" width="8.33203125" style="264" customWidth="1"/>
    <col min="4" max="4" width="8.88671875" style="264" customWidth="1"/>
    <col min="5" max="5" width="28.88671875" style="264" customWidth="1"/>
    <col min="6" max="6" width="18.33203125" style="264" customWidth="1"/>
    <col min="7" max="7" width="30.44140625" style="264" customWidth="1"/>
    <col min="8" max="8" width="17.109375" style="264" customWidth="1"/>
    <col min="9" max="9" width="17.33203125" style="264" customWidth="1"/>
    <col min="10" max="10" width="10.109375" style="264" bestFit="1" customWidth="1"/>
    <col min="11" max="11" width="27.88671875" style="264" bestFit="1" customWidth="1"/>
    <col min="12" max="12" width="10.109375" style="264" bestFit="1" customWidth="1"/>
    <col min="13" max="16384" width="9.109375" style="264"/>
  </cols>
  <sheetData>
    <row r="1" spans="2:9" ht="26.25" customHeight="1" thickTop="1" thickBot="1" x14ac:dyDescent="0.35">
      <c r="B1" s="262" t="s">
        <v>15</v>
      </c>
      <c r="C1" s="262" t="s">
        <v>14</v>
      </c>
      <c r="D1" s="263" t="s">
        <v>13</v>
      </c>
      <c r="E1" s="263" t="s">
        <v>12</v>
      </c>
      <c r="F1" s="262" t="s">
        <v>16</v>
      </c>
      <c r="G1" s="283" t="s">
        <v>28</v>
      </c>
      <c r="H1" s="334">
        <f>SUM(F10)</f>
        <v>410</v>
      </c>
    </row>
    <row r="2" spans="2:9" ht="17.100000000000001" customHeight="1" thickBot="1" x14ac:dyDescent="0.35">
      <c r="B2" s="319" t="str">
        <f>'SAMPLE Ridership Report'!F5</f>
        <v>Goofy Dog</v>
      </c>
      <c r="C2" s="319">
        <f>'SAMPLE Ridership Report'!AA5</f>
        <v>8088</v>
      </c>
      <c r="D2" s="319" t="str">
        <f>'SAMPLE Ridership Report'!AM2</f>
        <v>SK123</v>
      </c>
      <c r="E2" s="181" t="str">
        <f>'SAMPLE Ridership Report'!AM5</f>
        <v>Tommy</v>
      </c>
      <c r="F2" s="320" t="str">
        <f>'SAMPLE Ridership Report'!S5</f>
        <v>Aug'20</v>
      </c>
      <c r="G2" s="284" t="s">
        <v>34</v>
      </c>
      <c r="H2" s="335">
        <f>'SAMPLE Ridership Report'!AS28</f>
        <v>22</v>
      </c>
    </row>
    <row r="3" spans="2:9" ht="17.25" customHeight="1" thickBot="1" x14ac:dyDescent="0.4">
      <c r="B3" s="281" t="s">
        <v>35</v>
      </c>
      <c r="C3" s="280" t="s">
        <v>6</v>
      </c>
      <c r="D3" s="265"/>
      <c r="E3" s="457" t="s">
        <v>21</v>
      </c>
      <c r="F3" s="458"/>
      <c r="G3" s="284" t="s">
        <v>112</v>
      </c>
      <c r="H3" s="322">
        <f>SUM(H1/H2)</f>
        <v>18.636363636363637</v>
      </c>
    </row>
    <row r="4" spans="2:9" ht="17.100000000000001" customHeight="1" thickBot="1" x14ac:dyDescent="0.4">
      <c r="B4" s="266" t="s">
        <v>42</v>
      </c>
      <c r="C4" s="267" t="s">
        <v>66</v>
      </c>
      <c r="D4" s="266" t="s">
        <v>14</v>
      </c>
      <c r="E4" s="268" t="s">
        <v>80</v>
      </c>
      <c r="F4" s="206">
        <v>30</v>
      </c>
      <c r="G4" s="341" t="s">
        <v>127</v>
      </c>
      <c r="H4" s="209">
        <v>20</v>
      </c>
    </row>
    <row r="5" spans="2:9" ht="17.100000000000001" customHeight="1" thickBot="1" x14ac:dyDescent="0.35">
      <c r="B5" s="269" t="s">
        <v>18</v>
      </c>
      <c r="C5" s="203">
        <v>12000</v>
      </c>
      <c r="D5" s="205">
        <v>8088</v>
      </c>
      <c r="E5" s="270" t="s">
        <v>81</v>
      </c>
      <c r="F5" s="207"/>
      <c r="G5" s="285" t="s">
        <v>113</v>
      </c>
      <c r="H5" s="321">
        <f>H2*H4</f>
        <v>440</v>
      </c>
    </row>
    <row r="6" spans="2:9" ht="17.100000000000001" customHeight="1" thickBot="1" x14ac:dyDescent="0.35">
      <c r="B6" s="271" t="s">
        <v>19</v>
      </c>
      <c r="C6" s="204">
        <v>12450</v>
      </c>
      <c r="D6" s="205">
        <v>8088</v>
      </c>
      <c r="E6" s="272" t="s">
        <v>22</v>
      </c>
      <c r="F6" s="207"/>
      <c r="G6" s="460" t="s">
        <v>115</v>
      </c>
      <c r="H6" s="462">
        <f>IF(H1&lt;=H5,0,(H1-H5)*0.55)</f>
        <v>0</v>
      </c>
    </row>
    <row r="7" spans="2:9" ht="17.100000000000001" customHeight="1" thickBot="1" x14ac:dyDescent="0.4">
      <c r="B7" s="273" t="s">
        <v>44</v>
      </c>
      <c r="C7" s="274" t="s">
        <v>66</v>
      </c>
      <c r="D7" s="266" t="s">
        <v>14</v>
      </c>
      <c r="E7" s="275" t="s">
        <v>74</v>
      </c>
      <c r="F7" s="207">
        <v>10</v>
      </c>
      <c r="G7" s="461"/>
      <c r="H7" s="463"/>
    </row>
    <row r="8" spans="2:9" ht="17.100000000000001" customHeight="1" thickBot="1" x14ac:dyDescent="0.4">
      <c r="B8" s="269" t="s">
        <v>36</v>
      </c>
      <c r="C8" s="203"/>
      <c r="D8" s="205"/>
      <c r="E8" s="276" t="s">
        <v>75</v>
      </c>
      <c r="F8" s="208"/>
      <c r="G8" s="275" t="s">
        <v>31</v>
      </c>
      <c r="H8" s="342">
        <v>0</v>
      </c>
    </row>
    <row r="9" spans="2:9" ht="17.100000000000001" customHeight="1" thickBot="1" x14ac:dyDescent="0.4">
      <c r="B9" s="277" t="s">
        <v>37</v>
      </c>
      <c r="C9" s="204"/>
      <c r="D9" s="205"/>
      <c r="E9" s="317" t="s">
        <v>23</v>
      </c>
      <c r="F9" s="323">
        <f>SUM(F4:F8)</f>
        <v>40</v>
      </c>
      <c r="G9" s="326" t="s">
        <v>114</v>
      </c>
      <c r="H9" s="286">
        <f>(C16*'SAMPLE Ridership Report'!G41)+SUM(H8+H6)</f>
        <v>207</v>
      </c>
      <c r="I9" s="282"/>
    </row>
    <row r="10" spans="2:9" ht="17.100000000000001" customHeight="1" thickBot="1" x14ac:dyDescent="0.35">
      <c r="B10" s="269" t="s">
        <v>38</v>
      </c>
      <c r="C10" s="203"/>
      <c r="D10" s="205"/>
      <c r="E10" s="318" t="s">
        <v>24</v>
      </c>
      <c r="F10" s="324">
        <f>SUM(C14+C15-F9)</f>
        <v>410</v>
      </c>
      <c r="G10" s="275" t="s">
        <v>123</v>
      </c>
      <c r="H10" s="329">
        <f>F33</f>
        <v>34.5</v>
      </c>
      <c r="I10" s="278"/>
    </row>
    <row r="11" spans="2:9" ht="17.100000000000001" customHeight="1" thickBot="1" x14ac:dyDescent="0.35">
      <c r="B11" s="277" t="s">
        <v>39</v>
      </c>
      <c r="C11" s="204"/>
      <c r="D11" s="205"/>
      <c r="E11" s="470" t="s">
        <v>9</v>
      </c>
      <c r="F11" s="471"/>
      <c r="G11" s="327" t="s">
        <v>124</v>
      </c>
      <c r="H11" s="329">
        <f>C33</f>
        <v>69</v>
      </c>
    </row>
    <row r="12" spans="2:9" ht="17.100000000000001" customHeight="1" thickBot="1" x14ac:dyDescent="0.35">
      <c r="B12" s="279" t="s">
        <v>40</v>
      </c>
      <c r="C12" s="203"/>
      <c r="D12" s="205"/>
      <c r="E12" s="472"/>
      <c r="F12" s="473"/>
      <c r="G12" s="275" t="s">
        <v>29</v>
      </c>
      <c r="H12" s="210"/>
    </row>
    <row r="13" spans="2:9" ht="17.100000000000001" customHeight="1" thickBot="1" x14ac:dyDescent="0.35">
      <c r="B13" s="271" t="s">
        <v>41</v>
      </c>
      <c r="C13" s="204"/>
      <c r="D13" s="205"/>
      <c r="E13" s="474"/>
      <c r="F13" s="475"/>
      <c r="G13" s="275" t="s">
        <v>30</v>
      </c>
      <c r="H13" s="210"/>
    </row>
    <row r="14" spans="2:9" ht="17.100000000000001" customHeight="1" thickBot="1" x14ac:dyDescent="0.35">
      <c r="B14" s="314" t="s">
        <v>20</v>
      </c>
      <c r="C14" s="315">
        <f>SUM(C6-C5) +(C9-C8)+(C11-C10)+(C13-C12)</f>
        <v>450</v>
      </c>
      <c r="D14" s="316"/>
      <c r="E14" s="474"/>
      <c r="F14" s="475"/>
      <c r="G14" s="275" t="s">
        <v>43</v>
      </c>
      <c r="H14" s="210"/>
    </row>
    <row r="15" spans="2:9" ht="17.100000000000001" customHeight="1" thickBot="1" x14ac:dyDescent="0.35">
      <c r="B15" s="305"/>
      <c r="C15" s="346"/>
      <c r="D15" s="347"/>
      <c r="E15" s="476"/>
      <c r="F15" s="477"/>
      <c r="G15" s="328" t="s">
        <v>122</v>
      </c>
      <c r="H15" s="309">
        <f>SUM(H10:H14)</f>
        <v>103.5</v>
      </c>
    </row>
    <row r="16" spans="2:9" ht="17.100000000000001" customHeight="1" thickBot="1" x14ac:dyDescent="0.35">
      <c r="B16" s="353" t="s">
        <v>139</v>
      </c>
      <c r="C16" s="468">
        <f>E49</f>
        <v>34.5</v>
      </c>
      <c r="D16" s="469"/>
      <c r="E16" s="345" t="s">
        <v>17</v>
      </c>
      <c r="F16" s="325"/>
      <c r="G16" s="464" t="s">
        <v>126</v>
      </c>
      <c r="H16" s="466">
        <f>H9-(H15+H33)</f>
        <v>0</v>
      </c>
    </row>
    <row r="17" spans="2:10" ht="17.100000000000001" customHeight="1" thickBot="1" x14ac:dyDescent="0.35">
      <c r="B17" s="305"/>
      <c r="C17" s="306"/>
      <c r="D17" s="306"/>
      <c r="E17" s="307"/>
      <c r="F17" s="308"/>
      <c r="G17" s="465"/>
      <c r="H17" s="467"/>
    </row>
    <row r="18" spans="2:10" ht="17.100000000000001" customHeight="1" thickBot="1" x14ac:dyDescent="0.35">
      <c r="B18" s="312" t="s">
        <v>82</v>
      </c>
      <c r="C18" s="173" t="s">
        <v>0</v>
      </c>
      <c r="D18" s="173" t="s">
        <v>25</v>
      </c>
      <c r="E18" s="173" t="s">
        <v>26</v>
      </c>
      <c r="F18" s="173" t="s">
        <v>27</v>
      </c>
      <c r="G18" s="173" t="s">
        <v>45</v>
      </c>
      <c r="H18" s="313" t="s">
        <v>125</v>
      </c>
    </row>
    <row r="19" spans="2:10" ht="17.100000000000001" customHeight="1" x14ac:dyDescent="0.3">
      <c r="B19" s="336" t="str">
        <f>'SAMPLE Ridership Report'!B14</f>
        <v>Mickey Mouse</v>
      </c>
      <c r="C19" s="211">
        <v>34.5</v>
      </c>
      <c r="D19" s="221"/>
      <c r="E19" s="212"/>
      <c r="F19" s="211"/>
      <c r="G19" s="225"/>
      <c r="H19" s="100">
        <f>SUM(D19+G19)</f>
        <v>0</v>
      </c>
    </row>
    <row r="20" spans="2:10" ht="17.100000000000001" customHeight="1" x14ac:dyDescent="0.3">
      <c r="B20" s="337" t="str">
        <f>'SAMPLE Ridership Report'!B15</f>
        <v>Minney Mouse</v>
      </c>
      <c r="C20" s="214">
        <v>34.5</v>
      </c>
      <c r="D20" s="222"/>
      <c r="E20" s="216"/>
      <c r="F20" s="214"/>
      <c r="G20" s="226"/>
      <c r="H20" s="100">
        <f t="shared" ref="H20:H32" si="0">SUM(D20+G20)</f>
        <v>0</v>
      </c>
    </row>
    <row r="21" spans="2:10" ht="17.100000000000001" customHeight="1" x14ac:dyDescent="0.3">
      <c r="B21" s="337" t="str">
        <f>'SAMPLE Ridership Report'!B16</f>
        <v>Daffy Duck</v>
      </c>
      <c r="C21" s="214"/>
      <c r="D21" s="222">
        <v>34.5</v>
      </c>
      <c r="E21" s="216"/>
      <c r="F21" s="214"/>
      <c r="G21" s="226"/>
      <c r="H21" s="100">
        <f t="shared" si="0"/>
        <v>34.5</v>
      </c>
      <c r="J21" s="278"/>
    </row>
    <row r="22" spans="2:10" ht="17.100000000000001" customHeight="1" x14ac:dyDescent="0.3">
      <c r="B22" s="337" t="str">
        <f>'SAMPLE Ridership Report'!B17</f>
        <v>Goofy Dog</v>
      </c>
      <c r="C22" s="214"/>
      <c r="D22" s="222"/>
      <c r="E22" s="216"/>
      <c r="F22" s="214"/>
      <c r="G22" s="226">
        <v>34.5</v>
      </c>
      <c r="H22" s="100">
        <f t="shared" si="0"/>
        <v>34.5</v>
      </c>
    </row>
    <row r="23" spans="2:10" ht="17.100000000000001" customHeight="1" x14ac:dyDescent="0.3">
      <c r="B23" s="337" t="str">
        <f>'SAMPLE Ridership Report'!B18</f>
        <v>Pluto Dog</v>
      </c>
      <c r="C23" s="214"/>
      <c r="D23" s="222">
        <v>34.5</v>
      </c>
      <c r="E23" s="216"/>
      <c r="F23" s="214"/>
      <c r="G23" s="226"/>
      <c r="H23" s="100">
        <f t="shared" si="0"/>
        <v>34.5</v>
      </c>
    </row>
    <row r="24" spans="2:10" ht="17.100000000000001" customHeight="1" x14ac:dyDescent="0.3">
      <c r="B24" s="337" t="str">
        <f>'SAMPLE Ridership Report'!B19</f>
        <v>Donanld Duck</v>
      </c>
      <c r="C24" s="214"/>
      <c r="D24" s="222"/>
      <c r="E24" s="216">
        <v>10255487</v>
      </c>
      <c r="F24" s="214">
        <v>34.5</v>
      </c>
      <c r="G24" s="226"/>
      <c r="H24" s="100">
        <f t="shared" si="0"/>
        <v>0</v>
      </c>
    </row>
    <row r="25" spans="2:10" ht="17.100000000000001" customHeight="1" x14ac:dyDescent="0.3">
      <c r="B25" s="337">
        <f>'SAMPLE Ridership Report'!B20</f>
        <v>0</v>
      </c>
      <c r="C25" s="214"/>
      <c r="D25" s="222"/>
      <c r="E25" s="217"/>
      <c r="F25" s="215"/>
      <c r="G25" s="226"/>
      <c r="H25" s="100">
        <f t="shared" si="0"/>
        <v>0</v>
      </c>
    </row>
    <row r="26" spans="2:10" ht="17.100000000000001" customHeight="1" x14ac:dyDescent="0.3">
      <c r="B26" s="337">
        <f>'SAMPLE Ridership Report'!B21</f>
        <v>0</v>
      </c>
      <c r="C26" s="214"/>
      <c r="D26" s="222"/>
      <c r="E26" s="217"/>
      <c r="F26" s="215"/>
      <c r="G26" s="226"/>
      <c r="H26" s="100">
        <f t="shared" si="0"/>
        <v>0</v>
      </c>
    </row>
    <row r="27" spans="2:10" ht="17.100000000000001" customHeight="1" x14ac:dyDescent="0.3">
      <c r="B27" s="337">
        <f>'SAMPLE Ridership Report'!B22</f>
        <v>0</v>
      </c>
      <c r="C27" s="214"/>
      <c r="D27" s="222"/>
      <c r="E27" s="217"/>
      <c r="F27" s="215"/>
      <c r="G27" s="226"/>
      <c r="H27" s="100">
        <f t="shared" si="0"/>
        <v>0</v>
      </c>
    </row>
    <row r="28" spans="2:10" ht="17.100000000000001" customHeight="1" x14ac:dyDescent="0.3">
      <c r="B28" s="337">
        <f>'SAMPLE Ridership Report'!B23</f>
        <v>0</v>
      </c>
      <c r="C28" s="214"/>
      <c r="D28" s="222"/>
      <c r="E28" s="217"/>
      <c r="F28" s="215"/>
      <c r="G28" s="226"/>
      <c r="H28" s="100">
        <f t="shared" si="0"/>
        <v>0</v>
      </c>
    </row>
    <row r="29" spans="2:10" ht="17.100000000000001" customHeight="1" x14ac:dyDescent="0.3">
      <c r="B29" s="337">
        <f>'SAMPLE Ridership Report'!B24</f>
        <v>0</v>
      </c>
      <c r="C29" s="214"/>
      <c r="D29" s="222"/>
      <c r="E29" s="217"/>
      <c r="F29" s="215"/>
      <c r="G29" s="226"/>
      <c r="H29" s="100">
        <f t="shared" si="0"/>
        <v>0</v>
      </c>
    </row>
    <row r="30" spans="2:10" ht="17.100000000000001" customHeight="1" x14ac:dyDescent="0.3">
      <c r="B30" s="122">
        <f>'SAMPLE Ridership Report'!B25</f>
        <v>0</v>
      </c>
      <c r="C30" s="214"/>
      <c r="D30" s="222"/>
      <c r="E30" s="217"/>
      <c r="F30" s="215"/>
      <c r="G30" s="226"/>
      <c r="H30" s="100">
        <f t="shared" si="0"/>
        <v>0</v>
      </c>
    </row>
    <row r="31" spans="2:10" ht="17.100000000000001" customHeight="1" x14ac:dyDescent="0.3">
      <c r="B31" s="122">
        <f>'SAMPLE Ridership Report'!B26</f>
        <v>0</v>
      </c>
      <c r="C31" s="214"/>
      <c r="D31" s="222"/>
      <c r="E31" s="217"/>
      <c r="F31" s="215"/>
      <c r="G31" s="226"/>
      <c r="H31" s="100">
        <f t="shared" si="0"/>
        <v>0</v>
      </c>
    </row>
    <row r="32" spans="2:10" ht="17.100000000000001" customHeight="1" thickBot="1" x14ac:dyDescent="0.35">
      <c r="B32" s="123">
        <f>'SAMPLE Ridership Report'!B27</f>
        <v>0</v>
      </c>
      <c r="C32" s="218"/>
      <c r="D32" s="223"/>
      <c r="E32" s="220"/>
      <c r="F32" s="219"/>
      <c r="G32" s="227"/>
      <c r="H32" s="100">
        <f t="shared" si="0"/>
        <v>0</v>
      </c>
    </row>
    <row r="33" spans="2:17" ht="17.100000000000001" customHeight="1" thickBot="1" x14ac:dyDescent="0.35">
      <c r="B33" s="287"/>
      <c r="C33" s="310">
        <f>SUM(C19:C32)</f>
        <v>69</v>
      </c>
      <c r="D33" s="338">
        <f>SUM(D19:D32)</f>
        <v>69</v>
      </c>
      <c r="E33" s="288"/>
      <c r="F33" s="311">
        <f>SUM(F19:F32)</f>
        <v>34.5</v>
      </c>
      <c r="G33" s="339" t="s">
        <v>1</v>
      </c>
      <c r="H33" s="340">
        <f>SUM(H19:H32)</f>
        <v>103.5</v>
      </c>
    </row>
    <row r="34" spans="2:17" ht="17.100000000000001" customHeight="1" x14ac:dyDescent="0.3">
      <c r="B34" s="289" t="s">
        <v>32</v>
      </c>
      <c r="C34" s="290"/>
      <c r="D34" s="290"/>
      <c r="E34" s="291"/>
      <c r="F34" s="292" t="s">
        <v>67</v>
      </c>
      <c r="G34" s="293"/>
      <c r="H34" s="294" t="s">
        <v>68</v>
      </c>
    </row>
    <row r="35" spans="2:17" ht="17.100000000000001" customHeight="1" x14ac:dyDescent="0.3">
      <c r="B35" s="295" t="s">
        <v>33</v>
      </c>
      <c r="C35" s="296"/>
      <c r="D35" s="296"/>
      <c r="E35" s="296"/>
      <c r="F35" s="297" t="s">
        <v>143</v>
      </c>
      <c r="G35" s="298" t="s">
        <v>144</v>
      </c>
      <c r="H35" s="299" t="s">
        <v>145</v>
      </c>
    </row>
    <row r="36" spans="2:17" ht="15" thickBot="1" x14ac:dyDescent="0.35">
      <c r="B36" s="300" t="s">
        <v>71</v>
      </c>
      <c r="C36" s="301"/>
      <c r="D36" s="301"/>
      <c r="E36" s="301"/>
      <c r="F36" s="302" t="s">
        <v>70</v>
      </c>
      <c r="G36" s="303" t="s">
        <v>69</v>
      </c>
      <c r="H36" s="304" t="s">
        <v>142</v>
      </c>
    </row>
    <row r="37" spans="2:17" s="52" customFormat="1" ht="13.8" x14ac:dyDescent="0.3"/>
    <row r="38" spans="2:17" s="52" customFormat="1" ht="13.8" hidden="1" x14ac:dyDescent="0.3"/>
    <row r="39" spans="2:17" s="52" customFormat="1" ht="14.4" hidden="1" x14ac:dyDescent="0.3">
      <c r="B39" s="53"/>
      <c r="C39" s="53"/>
      <c r="D39" s="53"/>
      <c r="E39" s="53"/>
      <c r="F39" s="53"/>
      <c r="G39" s="53"/>
      <c r="H39" s="53"/>
      <c r="I39" s="54"/>
      <c r="J39" s="55"/>
      <c r="K39" s="53"/>
      <c r="L39" s="53"/>
      <c r="M39" s="53"/>
      <c r="N39" s="53"/>
      <c r="O39" s="53"/>
      <c r="P39" s="53"/>
      <c r="Q39" s="53"/>
    </row>
    <row r="40" spans="2:17" s="52" customFormat="1" ht="14.4" hidden="1" x14ac:dyDescent="0.3">
      <c r="B40" s="53"/>
      <c r="C40" s="53"/>
      <c r="D40" s="53"/>
      <c r="E40" s="53"/>
      <c r="F40" s="53"/>
      <c r="G40" s="53"/>
      <c r="H40" s="53"/>
      <c r="I40" s="54">
        <v>0</v>
      </c>
      <c r="J40" s="55"/>
      <c r="K40" s="53"/>
      <c r="L40" s="53"/>
      <c r="M40" s="53"/>
      <c r="N40" s="53"/>
      <c r="O40" s="53"/>
      <c r="P40" s="53"/>
      <c r="Q40" s="53"/>
    </row>
    <row r="41" spans="2:17" s="52" customFormat="1" ht="14.4" hidden="1" x14ac:dyDescent="0.3">
      <c r="B41" s="54"/>
      <c r="C41" s="54"/>
      <c r="D41" s="54"/>
      <c r="E41" s="56" t="s">
        <v>46</v>
      </c>
      <c r="F41" s="53"/>
      <c r="G41" s="57"/>
      <c r="H41" s="58"/>
      <c r="I41" s="53"/>
      <c r="J41" s="54"/>
      <c r="K41" s="459"/>
      <c r="L41" s="459"/>
      <c r="M41" s="59"/>
      <c r="N41" s="54"/>
      <c r="O41" s="54"/>
      <c r="P41" s="60"/>
      <c r="Q41" s="54"/>
    </row>
    <row r="42" spans="2:17" s="52" customFormat="1" ht="14.4" hidden="1" x14ac:dyDescent="0.3">
      <c r="B42" s="61" t="s">
        <v>73</v>
      </c>
      <c r="D42" s="121" t="s">
        <v>64</v>
      </c>
      <c r="E42" s="56" t="s">
        <v>47</v>
      </c>
      <c r="F42" s="58" t="s">
        <v>48</v>
      </c>
      <c r="G42" s="58">
        <v>1</v>
      </c>
      <c r="H42" s="63" t="str">
        <f>IF(G42=1, "5 DAY", IF(G42=2, "4 DAY", IF(G42=3, "7 DAY", IF(G42=4, "6 DAY"))))</f>
        <v>5 DAY</v>
      </c>
      <c r="I42" s="53"/>
      <c r="J42" s="54"/>
      <c r="K42" s="55"/>
      <c r="L42" s="64"/>
      <c r="M42" s="55"/>
      <c r="N42" s="65"/>
      <c r="O42" s="65"/>
      <c r="P42" s="65"/>
      <c r="Q42" s="55"/>
    </row>
    <row r="43" spans="2:17" s="52" customFormat="1" ht="14.4" hidden="1" x14ac:dyDescent="0.3">
      <c r="B43" s="62" t="s">
        <v>138</v>
      </c>
      <c r="D43" s="121" t="s">
        <v>65</v>
      </c>
      <c r="E43" s="56" t="s">
        <v>50</v>
      </c>
      <c r="F43" s="58" t="s">
        <v>51</v>
      </c>
      <c r="G43" s="57">
        <v>2</v>
      </c>
      <c r="H43" s="53"/>
      <c r="I43" s="53"/>
      <c r="J43" s="54"/>
      <c r="K43" s="54"/>
      <c r="L43" s="66"/>
      <c r="M43" s="54"/>
      <c r="N43" s="55"/>
      <c r="O43" s="55"/>
      <c r="P43" s="55"/>
      <c r="Q43" s="55"/>
    </row>
    <row r="44" spans="2:17" s="52" customFormat="1" ht="14.4" hidden="1" x14ac:dyDescent="0.3">
      <c r="B44" s="61" t="s">
        <v>128</v>
      </c>
      <c r="D44" s="121" t="s">
        <v>76</v>
      </c>
      <c r="E44" s="67">
        <v>1</v>
      </c>
      <c r="F44" s="58" t="s">
        <v>52</v>
      </c>
      <c r="G44" s="54"/>
      <c r="H44" s="53"/>
      <c r="I44" s="68"/>
      <c r="J44" s="54"/>
      <c r="K44" s="54"/>
      <c r="L44" s="66"/>
      <c r="M44" s="54"/>
      <c r="N44" s="54"/>
      <c r="O44" s="54"/>
      <c r="P44" s="54"/>
      <c r="Q44" s="54"/>
    </row>
    <row r="45" spans="2:17" s="52" customFormat="1" ht="14.4" hidden="1" x14ac:dyDescent="0.3">
      <c r="B45" s="61" t="s">
        <v>129</v>
      </c>
      <c r="D45" s="121" t="s">
        <v>77</v>
      </c>
      <c r="E45" s="53"/>
      <c r="F45" s="58" t="s">
        <v>53</v>
      </c>
      <c r="G45" s="69" t="str">
        <f>IF(G43=1,"SMALL",IF(G43=2,"SMALL",IF(G43=3,"LARGE",IF(G43=4,"LARGE",IF(G43=5,"LARGE",IF(G43=6,"LARGE",IF(G43=7,"LARGE",IF(G43=8,"LARGE"))))))))</f>
        <v>SMALL</v>
      </c>
      <c r="H45" s="53"/>
      <c r="I45" s="53"/>
      <c r="J45" s="54"/>
      <c r="K45" s="54"/>
      <c r="L45" s="66"/>
      <c r="M45" s="54"/>
      <c r="N45" s="54"/>
      <c r="O45" s="54"/>
      <c r="P45" s="54"/>
      <c r="Q45" s="54"/>
    </row>
    <row r="46" spans="2:17" s="52" customFormat="1" ht="14.4" hidden="1" x14ac:dyDescent="0.3">
      <c r="B46" s="61" t="s">
        <v>130</v>
      </c>
      <c r="D46" s="121" t="s">
        <v>2</v>
      </c>
      <c r="E46" s="53"/>
      <c r="F46" s="58" t="s">
        <v>49</v>
      </c>
      <c r="G46" s="70"/>
      <c r="H46" s="53"/>
      <c r="I46" s="53"/>
      <c r="J46" s="54"/>
      <c r="K46" s="54"/>
      <c r="L46" s="66"/>
      <c r="M46" s="54"/>
      <c r="N46" s="54"/>
      <c r="O46" s="54"/>
      <c r="P46" s="54"/>
      <c r="Q46" s="54"/>
    </row>
    <row r="47" spans="2:17" s="52" customFormat="1" ht="33.6" hidden="1" x14ac:dyDescent="0.65">
      <c r="B47" s="61" t="s">
        <v>131</v>
      </c>
      <c r="D47" s="121" t="s">
        <v>78</v>
      </c>
      <c r="E47" s="54"/>
      <c r="F47" s="71"/>
      <c r="G47" s="54"/>
      <c r="H47" s="54"/>
      <c r="I47" s="72"/>
      <c r="J47" s="54"/>
      <c r="K47" s="54"/>
      <c r="L47" s="66"/>
      <c r="M47" s="54"/>
      <c r="N47" s="54"/>
      <c r="O47" s="54"/>
      <c r="P47" s="54"/>
      <c r="Q47" s="54"/>
    </row>
    <row r="48" spans="2:17" s="52" customFormat="1" ht="33.6" hidden="1" x14ac:dyDescent="0.65">
      <c r="B48" s="61" t="s">
        <v>132</v>
      </c>
      <c r="D48" s="121" t="s">
        <v>79</v>
      </c>
      <c r="E48" s="54"/>
      <c r="F48" s="71"/>
      <c r="G48" s="54"/>
      <c r="H48" s="54"/>
      <c r="I48" s="53"/>
      <c r="J48" s="72"/>
      <c r="K48" s="54"/>
      <c r="L48" s="66"/>
      <c r="M48" s="54"/>
      <c r="N48" s="54"/>
      <c r="O48" s="54"/>
      <c r="P48" s="54"/>
      <c r="Q48" s="54"/>
    </row>
    <row r="49" spans="2:17" s="52" customFormat="1" ht="33.6" hidden="1" x14ac:dyDescent="0.65">
      <c r="B49" s="62" t="s">
        <v>133</v>
      </c>
      <c r="D49" s="121" t="s">
        <v>3</v>
      </c>
      <c r="E49" s="495">
        <f>IF(H42="5 DAY",INDEX(E61:F97,MATCH(H4,D61:D97,1),MATCH(G45,E60:F60,0)),
IF(H42="4 DAY",INDEX(G61:H97,MATCH(H4,D61:D97,1),MATCH(G45,G60:H60,0)),
IF(H42="7 DAY",INDEX(I61:J97,MATCH(H4,D61:D97,1),MATCH(G45,I60:J60,0)),
IF(H42="6 DAY",INDEX(K61:L97,MATCH(H4,D61:D97,1),MATCH(G45,K60:L60,0))))
))</f>
        <v>34.5</v>
      </c>
      <c r="F49" s="495"/>
      <c r="G49" s="495"/>
      <c r="H49" s="72"/>
      <c r="I49" s="53"/>
      <c r="J49" s="53"/>
      <c r="K49" s="54"/>
      <c r="L49" s="66"/>
      <c r="M49" s="54"/>
      <c r="N49" s="54"/>
      <c r="O49" s="54"/>
      <c r="P49" s="54"/>
      <c r="Q49" s="54"/>
    </row>
    <row r="50" spans="2:17" s="52" customFormat="1" ht="14.4" hidden="1" x14ac:dyDescent="0.3">
      <c r="B50" s="62" t="s">
        <v>134</v>
      </c>
      <c r="C50" s="55"/>
      <c r="D50" s="70"/>
      <c r="E50" s="53"/>
      <c r="F50" s="53"/>
      <c r="G50" s="53"/>
      <c r="H50" s="53"/>
      <c r="I50" s="53"/>
      <c r="J50" s="53"/>
      <c r="K50" s="54"/>
      <c r="L50" s="66"/>
      <c r="M50" s="54"/>
      <c r="N50" s="54"/>
    </row>
    <row r="51" spans="2:17" s="52" customFormat="1" ht="14.4" hidden="1" x14ac:dyDescent="0.3">
      <c r="B51" s="62" t="s">
        <v>135</v>
      </c>
      <c r="C51" s="55"/>
      <c r="D51" s="70"/>
      <c r="E51" s="53"/>
      <c r="F51" s="53"/>
      <c r="G51" s="53"/>
      <c r="H51" s="53"/>
      <c r="I51" s="53"/>
      <c r="J51" s="53" t="s">
        <v>5</v>
      </c>
      <c r="K51" s="54"/>
      <c r="L51" s="66"/>
      <c r="M51" s="54"/>
      <c r="N51" s="54"/>
    </row>
    <row r="52" spans="2:17" s="52" customFormat="1" ht="14.4" hidden="1" x14ac:dyDescent="0.3">
      <c r="B52" s="62" t="s">
        <v>136</v>
      </c>
      <c r="C52" s="55"/>
      <c r="D52" s="70" t="s">
        <v>4</v>
      </c>
      <c r="E52" s="73">
        <v>35</v>
      </c>
      <c r="F52" s="53"/>
      <c r="G52" s="53"/>
      <c r="H52" s="54">
        <v>2</v>
      </c>
      <c r="I52" s="53"/>
      <c r="J52" s="68">
        <v>0</v>
      </c>
      <c r="K52" s="54"/>
      <c r="L52" s="66"/>
      <c r="M52" s="54"/>
      <c r="N52" s="54"/>
    </row>
    <row r="53" spans="2:17" s="52" customFormat="1" ht="14.4" hidden="1" x14ac:dyDescent="0.3">
      <c r="B53" s="54"/>
      <c r="C53" s="54"/>
      <c r="D53" s="70"/>
      <c r="E53" s="74"/>
      <c r="F53" s="53"/>
      <c r="G53" s="53"/>
      <c r="H53" s="54"/>
      <c r="I53" s="53"/>
      <c r="J53" s="53"/>
      <c r="K53" s="54"/>
      <c r="L53" s="66"/>
      <c r="M53" s="54"/>
      <c r="N53" s="54"/>
    </row>
    <row r="54" spans="2:17" s="52" customFormat="1" ht="14.4" hidden="1" x14ac:dyDescent="0.3">
      <c r="B54" s="54"/>
      <c r="C54" s="54"/>
      <c r="D54" s="70"/>
      <c r="E54" s="74"/>
      <c r="F54" s="53"/>
      <c r="G54" s="53"/>
      <c r="H54" s="54" t="s">
        <v>72</v>
      </c>
      <c r="I54" s="53"/>
      <c r="J54" s="53"/>
      <c r="K54" s="54"/>
      <c r="L54" s="66"/>
      <c r="M54" s="54"/>
      <c r="N54" s="54"/>
    </row>
    <row r="55" spans="2:17" s="52" customFormat="1" ht="14.4" hidden="1" x14ac:dyDescent="0.3">
      <c r="B55" s="54"/>
      <c r="C55" s="54"/>
      <c r="D55" s="70" t="s">
        <v>6</v>
      </c>
      <c r="E55" s="73" t="s">
        <v>7</v>
      </c>
      <c r="F55" s="53"/>
      <c r="G55" s="53"/>
      <c r="H55" s="70"/>
      <c r="I55" s="53"/>
      <c r="J55" s="53"/>
      <c r="K55" s="54"/>
      <c r="L55" s="66"/>
      <c r="M55" s="54"/>
      <c r="N55" s="54"/>
    </row>
    <row r="56" spans="2:17" s="52" customFormat="1" ht="14.4" hidden="1" x14ac:dyDescent="0.3">
      <c r="B56" s="54"/>
      <c r="C56" s="54"/>
      <c r="D56" s="70"/>
      <c r="E56" s="53"/>
      <c r="F56" s="53"/>
      <c r="G56" s="53"/>
      <c r="H56" s="53"/>
      <c r="I56" s="53"/>
      <c r="J56" s="53"/>
      <c r="K56" s="54"/>
      <c r="L56" s="66"/>
      <c r="M56" s="54"/>
      <c r="N56" s="54"/>
    </row>
    <row r="57" spans="2:17" s="52" customFormat="1" ht="14.4" hidden="1" x14ac:dyDescent="0.3">
      <c r="B57" s="54"/>
      <c r="C57" s="54"/>
      <c r="D57" s="70"/>
      <c r="E57" s="73"/>
      <c r="F57" s="53"/>
      <c r="G57" s="53"/>
      <c r="H57" s="53"/>
      <c r="I57" s="53"/>
      <c r="J57" s="53"/>
      <c r="K57" s="54"/>
      <c r="L57" s="66"/>
      <c r="M57" s="54"/>
      <c r="N57" s="54"/>
    </row>
    <row r="58" spans="2:17" s="52" customFormat="1" ht="14.4" hidden="1" x14ac:dyDescent="0.3">
      <c r="B58" s="69" t="s">
        <v>10</v>
      </c>
      <c r="C58" s="54"/>
      <c r="D58" s="53"/>
      <c r="E58" s="53"/>
      <c r="F58" s="53"/>
      <c r="G58" s="53"/>
      <c r="H58" s="53"/>
      <c r="I58" s="53"/>
      <c r="J58" s="53"/>
      <c r="K58" s="54"/>
      <c r="L58" s="66"/>
      <c r="M58" s="54"/>
      <c r="N58" s="54"/>
    </row>
    <row r="59" spans="2:17" s="52" customFormat="1" ht="14.4" hidden="1" x14ac:dyDescent="0.3">
      <c r="B59" s="69" t="s">
        <v>11</v>
      </c>
      <c r="C59" s="54"/>
      <c r="D59" s="53"/>
      <c r="E59" s="492" t="s">
        <v>52</v>
      </c>
      <c r="F59" s="492"/>
      <c r="G59" s="493" t="s">
        <v>51</v>
      </c>
      <c r="H59" s="494"/>
      <c r="I59" s="478" t="s">
        <v>49</v>
      </c>
      <c r="J59" s="479"/>
      <c r="K59" s="480" t="s">
        <v>53</v>
      </c>
      <c r="L59" s="481"/>
      <c r="M59" s="496" t="s">
        <v>54</v>
      </c>
      <c r="N59" s="497"/>
    </row>
    <row r="60" spans="2:17" s="52" customFormat="1" ht="14.4" hidden="1" x14ac:dyDescent="0.3">
      <c r="B60" s="54"/>
      <c r="C60" s="54"/>
      <c r="D60" s="75" t="s">
        <v>4</v>
      </c>
      <c r="E60" s="75" t="s">
        <v>7</v>
      </c>
      <c r="F60" s="76" t="s">
        <v>8</v>
      </c>
      <c r="G60" s="77" t="s">
        <v>7</v>
      </c>
      <c r="H60" s="78" t="s">
        <v>8</v>
      </c>
      <c r="I60" s="79" t="s">
        <v>7</v>
      </c>
      <c r="J60" s="80" t="s">
        <v>8</v>
      </c>
      <c r="K60" s="81" t="s">
        <v>7</v>
      </c>
      <c r="L60" s="82" t="s">
        <v>8</v>
      </c>
      <c r="M60" s="83" t="s">
        <v>52</v>
      </c>
      <c r="N60" s="84">
        <v>105</v>
      </c>
    </row>
    <row r="61" spans="2:17" s="52" customFormat="1" ht="14.4" hidden="1" x14ac:dyDescent="0.3">
      <c r="B61" s="54"/>
      <c r="C61" s="54"/>
      <c r="D61" s="85">
        <v>20</v>
      </c>
      <c r="E61" s="86">
        <v>34.5</v>
      </c>
      <c r="F61" s="87">
        <v>28.29</v>
      </c>
      <c r="G61" s="88">
        <v>26.29</v>
      </c>
      <c r="H61" s="89">
        <v>21.55</v>
      </c>
      <c r="I61" s="90">
        <v>49.29</v>
      </c>
      <c r="J61" s="91">
        <v>40.409999999999997</v>
      </c>
      <c r="K61" s="92">
        <v>39.43</v>
      </c>
      <c r="L61" s="93">
        <v>32.33</v>
      </c>
      <c r="M61" s="94" t="s">
        <v>51</v>
      </c>
      <c r="N61" s="95">
        <v>80</v>
      </c>
    </row>
    <row r="62" spans="2:17" s="52" customFormat="1" ht="14.4" hidden="1" x14ac:dyDescent="0.3">
      <c r="B62" s="54"/>
      <c r="C62" s="54"/>
      <c r="D62" s="85">
        <v>25</v>
      </c>
      <c r="E62" s="86">
        <v>38.630000000000003</v>
      </c>
      <c r="F62" s="87">
        <v>31</v>
      </c>
      <c r="G62" s="88">
        <v>29.43</v>
      </c>
      <c r="H62" s="89">
        <v>23.62</v>
      </c>
      <c r="I62" s="90">
        <v>55.18</v>
      </c>
      <c r="J62" s="91">
        <v>44.29</v>
      </c>
      <c r="K62" s="92">
        <v>44.14</v>
      </c>
      <c r="L62" s="93">
        <v>35.43</v>
      </c>
      <c r="M62" s="94" t="s">
        <v>49</v>
      </c>
      <c r="N62" s="95">
        <v>150</v>
      </c>
    </row>
    <row r="63" spans="2:17" s="52" customFormat="1" ht="14.4" hidden="1" x14ac:dyDescent="0.3">
      <c r="B63" s="54"/>
      <c r="C63" s="54"/>
      <c r="D63" s="85">
        <v>30</v>
      </c>
      <c r="E63" s="86">
        <v>40.130000000000003</v>
      </c>
      <c r="F63" s="87">
        <v>33.71</v>
      </c>
      <c r="G63" s="88">
        <v>30.57</v>
      </c>
      <c r="H63" s="89">
        <v>25.69</v>
      </c>
      <c r="I63" s="90">
        <v>57.32</v>
      </c>
      <c r="J63" s="91">
        <v>48.16</v>
      </c>
      <c r="K63" s="92">
        <v>45.86</v>
      </c>
      <c r="L63" s="93">
        <v>38.53</v>
      </c>
      <c r="M63" s="96" t="s">
        <v>53</v>
      </c>
      <c r="N63" s="97">
        <v>120</v>
      </c>
    </row>
    <row r="64" spans="2:17" s="52" customFormat="1" ht="14.4" hidden="1" x14ac:dyDescent="0.3">
      <c r="B64" s="54"/>
      <c r="C64" s="54"/>
      <c r="D64" s="85">
        <v>35</v>
      </c>
      <c r="E64" s="86">
        <v>46.88</v>
      </c>
      <c r="F64" s="87">
        <v>36.43</v>
      </c>
      <c r="G64" s="88">
        <v>35.71</v>
      </c>
      <c r="H64" s="89">
        <v>27.76</v>
      </c>
      <c r="I64" s="90">
        <v>66.959999999999994</v>
      </c>
      <c r="J64" s="91">
        <v>52.04</v>
      </c>
      <c r="K64" s="92">
        <v>53.57</v>
      </c>
      <c r="L64" s="93">
        <v>41.63</v>
      </c>
      <c r="M64" s="54"/>
      <c r="N64" s="54"/>
    </row>
    <row r="65" spans="2:14" s="52" customFormat="1" ht="14.4" hidden="1" x14ac:dyDescent="0.3">
      <c r="B65" s="54"/>
      <c r="C65" s="54"/>
      <c r="D65" s="85">
        <v>40</v>
      </c>
      <c r="E65" s="86">
        <v>53.5</v>
      </c>
      <c r="F65" s="87">
        <v>39.14</v>
      </c>
      <c r="G65" s="88">
        <v>40.76</v>
      </c>
      <c r="H65" s="89">
        <v>29.82</v>
      </c>
      <c r="I65" s="90">
        <v>76.430000000000007</v>
      </c>
      <c r="J65" s="91">
        <v>55.92</v>
      </c>
      <c r="K65" s="92">
        <v>61.14</v>
      </c>
      <c r="L65" s="93">
        <v>44.73</v>
      </c>
      <c r="M65" s="54"/>
      <c r="N65" s="54"/>
    </row>
    <row r="66" spans="2:14" s="52" customFormat="1" ht="14.4" hidden="1" x14ac:dyDescent="0.3">
      <c r="D66" s="85">
        <v>45</v>
      </c>
      <c r="E66" s="86">
        <v>60.25</v>
      </c>
      <c r="F66" s="87">
        <v>41.93</v>
      </c>
      <c r="G66" s="88">
        <v>45.9</v>
      </c>
      <c r="H66" s="89">
        <v>31.95</v>
      </c>
      <c r="I66" s="90">
        <v>86.07</v>
      </c>
      <c r="J66" s="91">
        <v>59.9</v>
      </c>
      <c r="K66" s="92">
        <v>68.86</v>
      </c>
      <c r="L66" s="93">
        <v>47.92</v>
      </c>
    </row>
    <row r="67" spans="2:14" s="52" customFormat="1" ht="14.4" hidden="1" x14ac:dyDescent="0.3">
      <c r="D67" s="85">
        <v>50</v>
      </c>
      <c r="E67" s="86">
        <v>67</v>
      </c>
      <c r="F67" s="87">
        <v>44.64</v>
      </c>
      <c r="G67" s="88">
        <v>51.05</v>
      </c>
      <c r="H67" s="89">
        <v>34.01</v>
      </c>
      <c r="I67" s="90">
        <v>95.71</v>
      </c>
      <c r="J67" s="91">
        <v>63.78</v>
      </c>
      <c r="K67" s="92">
        <v>76.569999999999993</v>
      </c>
      <c r="L67" s="93">
        <v>51.02</v>
      </c>
    </row>
    <row r="68" spans="2:14" s="52" customFormat="1" ht="14.4" hidden="1" x14ac:dyDescent="0.3">
      <c r="D68" s="85">
        <v>55</v>
      </c>
      <c r="E68" s="86">
        <v>73.63</v>
      </c>
      <c r="F68" s="87">
        <v>46.29</v>
      </c>
      <c r="G68" s="88">
        <v>56.1</v>
      </c>
      <c r="H68" s="89">
        <v>35.270000000000003</v>
      </c>
      <c r="I68" s="90">
        <v>105.18</v>
      </c>
      <c r="J68" s="91">
        <v>66.12</v>
      </c>
      <c r="K68" s="92">
        <v>84.14</v>
      </c>
      <c r="L68" s="93">
        <v>52.9</v>
      </c>
    </row>
    <row r="69" spans="2:14" s="52" customFormat="1" ht="14.4" hidden="1" x14ac:dyDescent="0.3">
      <c r="D69" s="85">
        <v>60</v>
      </c>
      <c r="E69" s="86">
        <v>80.38</v>
      </c>
      <c r="F69" s="87">
        <v>50.5</v>
      </c>
      <c r="G69" s="88">
        <v>61.24</v>
      </c>
      <c r="H69" s="89">
        <v>38.479999999999997</v>
      </c>
      <c r="I69" s="90">
        <v>114.82</v>
      </c>
      <c r="J69" s="91">
        <v>72.14</v>
      </c>
      <c r="K69" s="92">
        <v>91.86</v>
      </c>
      <c r="L69" s="93">
        <v>57.71</v>
      </c>
    </row>
    <row r="70" spans="2:14" s="52" customFormat="1" ht="14.4" hidden="1" x14ac:dyDescent="0.3">
      <c r="D70" s="85">
        <v>65</v>
      </c>
      <c r="E70" s="86">
        <v>87</v>
      </c>
      <c r="F70" s="87">
        <v>54.71</v>
      </c>
      <c r="G70" s="88">
        <v>66.290000000000006</v>
      </c>
      <c r="H70" s="89">
        <v>41.69</v>
      </c>
      <c r="I70" s="90">
        <v>124.29</v>
      </c>
      <c r="J70" s="91">
        <v>78.16</v>
      </c>
      <c r="K70" s="92">
        <v>99.43</v>
      </c>
      <c r="L70" s="93">
        <v>62.53</v>
      </c>
    </row>
    <row r="71" spans="2:14" s="52" customFormat="1" ht="14.4" hidden="1" x14ac:dyDescent="0.3">
      <c r="D71" s="85">
        <v>70</v>
      </c>
      <c r="E71" s="86">
        <v>93.75</v>
      </c>
      <c r="F71" s="87">
        <v>58.93</v>
      </c>
      <c r="G71" s="88">
        <v>71.430000000000007</v>
      </c>
      <c r="H71" s="89">
        <v>44.9</v>
      </c>
      <c r="I71" s="90">
        <v>133.93</v>
      </c>
      <c r="J71" s="91">
        <v>84.18</v>
      </c>
      <c r="K71" s="92">
        <v>107.14</v>
      </c>
      <c r="L71" s="93">
        <v>67.349999999999994</v>
      </c>
    </row>
    <row r="72" spans="2:14" s="52" customFormat="1" ht="14.4" hidden="1" x14ac:dyDescent="0.3">
      <c r="D72" s="85">
        <v>75</v>
      </c>
      <c r="E72" s="86">
        <v>100.38</v>
      </c>
      <c r="F72" s="87">
        <v>63.14</v>
      </c>
      <c r="G72" s="88">
        <v>76.48</v>
      </c>
      <c r="H72" s="89">
        <v>48.11</v>
      </c>
      <c r="I72" s="90">
        <v>143.38999999999999</v>
      </c>
      <c r="J72" s="91">
        <v>90.2</v>
      </c>
      <c r="K72" s="92">
        <v>114.71</v>
      </c>
      <c r="L72" s="93">
        <v>72.16</v>
      </c>
    </row>
    <row r="73" spans="2:14" s="52" customFormat="1" ht="14.4" hidden="1" x14ac:dyDescent="0.3">
      <c r="D73" s="85">
        <v>80</v>
      </c>
      <c r="E73" s="86">
        <v>107.13</v>
      </c>
      <c r="F73" s="87">
        <v>67.290000000000006</v>
      </c>
      <c r="G73" s="88">
        <v>81.62</v>
      </c>
      <c r="H73" s="89">
        <v>51.27</v>
      </c>
      <c r="I73" s="90">
        <v>153.04</v>
      </c>
      <c r="J73" s="91">
        <v>96.12</v>
      </c>
      <c r="K73" s="92">
        <v>122.43</v>
      </c>
      <c r="L73" s="93">
        <v>76.900000000000006</v>
      </c>
    </row>
    <row r="74" spans="2:14" s="52" customFormat="1" ht="14.4" hidden="1" x14ac:dyDescent="0.3">
      <c r="D74" s="85">
        <v>85</v>
      </c>
      <c r="E74" s="86">
        <v>113.75</v>
      </c>
      <c r="F74" s="87">
        <v>71.5</v>
      </c>
      <c r="G74" s="88">
        <v>86.67</v>
      </c>
      <c r="H74" s="89">
        <v>54.48</v>
      </c>
      <c r="I74" s="90">
        <v>162.5</v>
      </c>
      <c r="J74" s="91">
        <v>102.14</v>
      </c>
      <c r="K74" s="92">
        <v>130</v>
      </c>
      <c r="L74" s="93">
        <v>81.709999999999994</v>
      </c>
    </row>
    <row r="75" spans="2:14" s="52" customFormat="1" ht="14.4" hidden="1" x14ac:dyDescent="0.3">
      <c r="D75" s="85">
        <v>90</v>
      </c>
      <c r="E75" s="86">
        <v>120.5</v>
      </c>
      <c r="F75" s="87">
        <v>75.709999999999994</v>
      </c>
      <c r="G75" s="88">
        <v>91.81</v>
      </c>
      <c r="H75" s="89">
        <v>57.69</v>
      </c>
      <c r="I75" s="90">
        <v>172.14</v>
      </c>
      <c r="J75" s="91">
        <v>108.16</v>
      </c>
      <c r="K75" s="92">
        <v>137.71</v>
      </c>
      <c r="L75" s="93">
        <v>86.53</v>
      </c>
    </row>
    <row r="76" spans="2:14" s="52" customFormat="1" ht="14.4" hidden="1" x14ac:dyDescent="0.3">
      <c r="D76" s="85">
        <v>95</v>
      </c>
      <c r="E76" s="86">
        <v>127.13</v>
      </c>
      <c r="F76" s="87">
        <v>79.930000000000007</v>
      </c>
      <c r="G76" s="88">
        <v>96.86</v>
      </c>
      <c r="H76" s="89">
        <v>60.9</v>
      </c>
      <c r="I76" s="90">
        <v>181.61</v>
      </c>
      <c r="J76" s="91">
        <v>114.18</v>
      </c>
      <c r="K76" s="92">
        <v>145.29</v>
      </c>
      <c r="L76" s="93">
        <v>91.35</v>
      </c>
    </row>
    <row r="77" spans="2:14" s="52" customFormat="1" ht="14.4" hidden="1" x14ac:dyDescent="0.3">
      <c r="D77" s="85">
        <v>100</v>
      </c>
      <c r="E77" s="98">
        <v>133.88</v>
      </c>
      <c r="F77" s="98">
        <v>84.14</v>
      </c>
      <c r="G77" s="88">
        <v>102</v>
      </c>
      <c r="H77" s="89">
        <v>64.11</v>
      </c>
      <c r="I77" s="90">
        <v>191.25</v>
      </c>
      <c r="J77" s="91">
        <v>120.2</v>
      </c>
      <c r="K77" s="92">
        <v>153</v>
      </c>
      <c r="L77" s="93">
        <v>96.16</v>
      </c>
    </row>
    <row r="78" spans="2:14" s="52" customFormat="1" ht="14.4" hidden="1" x14ac:dyDescent="0.3">
      <c r="D78" s="85">
        <v>105</v>
      </c>
      <c r="E78" s="98">
        <v>140.63</v>
      </c>
      <c r="F78" s="98">
        <v>88.36</v>
      </c>
      <c r="G78" s="88">
        <v>107.14</v>
      </c>
      <c r="H78" s="89">
        <v>67.319999999999993</v>
      </c>
      <c r="I78" s="90">
        <v>200.89</v>
      </c>
      <c r="J78" s="91">
        <v>126.22</v>
      </c>
      <c r="K78" s="92">
        <v>160.71</v>
      </c>
      <c r="L78" s="93">
        <v>100.98</v>
      </c>
    </row>
    <row r="79" spans="2:14" s="52" customFormat="1" ht="14.4" hidden="1" x14ac:dyDescent="0.3">
      <c r="D79" s="85">
        <v>110</v>
      </c>
      <c r="E79" s="98">
        <v>147.25</v>
      </c>
      <c r="F79" s="98">
        <v>92.57</v>
      </c>
      <c r="G79" s="88">
        <v>112.19</v>
      </c>
      <c r="H79" s="89">
        <v>70.53</v>
      </c>
      <c r="I79" s="90">
        <v>210.36</v>
      </c>
      <c r="J79" s="91">
        <v>132.24</v>
      </c>
      <c r="K79" s="92">
        <v>168.29</v>
      </c>
      <c r="L79" s="93">
        <v>105.8</v>
      </c>
    </row>
    <row r="80" spans="2:14" s="52" customFormat="1" ht="14.4" hidden="1" x14ac:dyDescent="0.3">
      <c r="D80" s="85">
        <v>115</v>
      </c>
      <c r="E80" s="98">
        <v>154</v>
      </c>
      <c r="F80" s="98">
        <v>96.79</v>
      </c>
      <c r="G80" s="88">
        <v>117.33</v>
      </c>
      <c r="H80" s="89">
        <v>73.739999999999995</v>
      </c>
      <c r="I80" s="90">
        <v>220</v>
      </c>
      <c r="J80" s="91">
        <v>138.27000000000001</v>
      </c>
      <c r="K80" s="92">
        <v>176</v>
      </c>
      <c r="L80" s="93">
        <v>110.61</v>
      </c>
    </row>
    <row r="81" spans="4:12" s="52" customFormat="1" ht="14.4" hidden="1" x14ac:dyDescent="0.3">
      <c r="D81" s="85">
        <v>120</v>
      </c>
      <c r="E81" s="98">
        <v>160.63</v>
      </c>
      <c r="F81" s="98">
        <v>101</v>
      </c>
      <c r="G81" s="88">
        <v>122.38</v>
      </c>
      <c r="H81" s="89">
        <v>76.95</v>
      </c>
      <c r="I81" s="90">
        <v>229.46</v>
      </c>
      <c r="J81" s="91">
        <v>144.29</v>
      </c>
      <c r="K81" s="92">
        <v>183.57</v>
      </c>
      <c r="L81" s="93">
        <v>115.43</v>
      </c>
    </row>
    <row r="82" spans="4:12" s="52" customFormat="1" ht="14.4" hidden="1" x14ac:dyDescent="0.3">
      <c r="D82" s="85">
        <v>125</v>
      </c>
      <c r="E82" s="98">
        <v>167.38</v>
      </c>
      <c r="F82" s="98">
        <v>105.21</v>
      </c>
      <c r="G82" s="88">
        <v>127.52</v>
      </c>
      <c r="H82" s="89">
        <v>80.16</v>
      </c>
      <c r="I82" s="90">
        <v>239.11</v>
      </c>
      <c r="J82" s="91">
        <v>150.31</v>
      </c>
      <c r="K82" s="92">
        <v>191.29</v>
      </c>
      <c r="L82" s="93">
        <v>120.24</v>
      </c>
    </row>
    <row r="83" spans="4:12" s="52" customFormat="1" ht="14.4" hidden="1" x14ac:dyDescent="0.3">
      <c r="D83" s="85">
        <v>130</v>
      </c>
      <c r="E83" s="98">
        <v>174</v>
      </c>
      <c r="F83" s="98">
        <v>109.43</v>
      </c>
      <c r="G83" s="88">
        <v>132.57</v>
      </c>
      <c r="H83" s="89">
        <v>83.37</v>
      </c>
      <c r="I83" s="90">
        <v>248.57</v>
      </c>
      <c r="J83" s="91">
        <v>156.33000000000001</v>
      </c>
      <c r="K83" s="92">
        <v>198.86</v>
      </c>
      <c r="L83" s="93">
        <v>125.06</v>
      </c>
    </row>
    <row r="84" spans="4:12" s="52" customFormat="1" ht="14.4" hidden="1" x14ac:dyDescent="0.3">
      <c r="D84" s="85">
        <v>135</v>
      </c>
      <c r="E84" s="98">
        <v>180.75</v>
      </c>
      <c r="F84" s="98">
        <v>113.57</v>
      </c>
      <c r="G84" s="88">
        <v>137.71</v>
      </c>
      <c r="H84" s="89">
        <v>86.53</v>
      </c>
      <c r="I84" s="90">
        <v>258.20999999999998</v>
      </c>
      <c r="J84" s="91">
        <v>162.24</v>
      </c>
      <c r="K84" s="92">
        <v>206.57</v>
      </c>
      <c r="L84" s="93">
        <v>129.80000000000001</v>
      </c>
    </row>
    <row r="85" spans="4:12" s="52" customFormat="1" ht="14.4" hidden="1" x14ac:dyDescent="0.3">
      <c r="D85" s="85">
        <v>140</v>
      </c>
      <c r="E85" s="98">
        <v>187.38</v>
      </c>
      <c r="F85" s="98">
        <v>117.79</v>
      </c>
      <c r="G85" s="88">
        <v>142.76</v>
      </c>
      <c r="H85" s="89">
        <v>89.74</v>
      </c>
      <c r="I85" s="90">
        <v>267.68</v>
      </c>
      <c r="J85" s="91">
        <v>168.27</v>
      </c>
      <c r="K85" s="92">
        <v>214.14</v>
      </c>
      <c r="L85" s="93">
        <v>134.61000000000001</v>
      </c>
    </row>
    <row r="86" spans="4:12" s="52" customFormat="1" ht="14.4" hidden="1" x14ac:dyDescent="0.3">
      <c r="D86" s="85">
        <v>145</v>
      </c>
      <c r="E86" s="98">
        <v>194.13</v>
      </c>
      <c r="F86" s="98">
        <v>122</v>
      </c>
      <c r="G86" s="88">
        <v>147.9</v>
      </c>
      <c r="H86" s="89">
        <v>92.95</v>
      </c>
      <c r="I86" s="90">
        <v>277.32</v>
      </c>
      <c r="J86" s="91">
        <v>174.29</v>
      </c>
      <c r="K86" s="92">
        <v>221.86</v>
      </c>
      <c r="L86" s="93">
        <v>139.43</v>
      </c>
    </row>
    <row r="87" spans="4:12" s="52" customFormat="1" ht="14.4" hidden="1" x14ac:dyDescent="0.3">
      <c r="D87" s="85">
        <v>150</v>
      </c>
      <c r="E87" s="98">
        <v>200.88</v>
      </c>
      <c r="F87" s="98">
        <v>126.21</v>
      </c>
      <c r="G87" s="88">
        <v>153.05000000000001</v>
      </c>
      <c r="H87" s="89">
        <v>96.16</v>
      </c>
      <c r="I87" s="90">
        <v>286.95999999999998</v>
      </c>
      <c r="J87" s="91">
        <v>180.31</v>
      </c>
      <c r="K87" s="92">
        <v>229.57</v>
      </c>
      <c r="L87" s="93">
        <v>144.24</v>
      </c>
    </row>
    <row r="88" spans="4:12" s="52" customFormat="1" ht="14.4" hidden="1" x14ac:dyDescent="0.3">
      <c r="D88" s="85">
        <v>155</v>
      </c>
      <c r="E88" s="98">
        <v>207.5</v>
      </c>
      <c r="F88" s="98">
        <v>130.43</v>
      </c>
      <c r="G88" s="88">
        <v>158.1</v>
      </c>
      <c r="H88" s="89">
        <v>99.37</v>
      </c>
      <c r="I88" s="90">
        <v>296.43</v>
      </c>
      <c r="J88" s="91">
        <v>186.33</v>
      </c>
      <c r="K88" s="92">
        <v>237.14</v>
      </c>
      <c r="L88" s="93">
        <v>149.06</v>
      </c>
    </row>
    <row r="89" spans="4:12" s="52" customFormat="1" ht="14.4" hidden="1" x14ac:dyDescent="0.3">
      <c r="D89" s="85">
        <v>160</v>
      </c>
      <c r="E89" s="98">
        <v>214.25</v>
      </c>
      <c r="F89" s="98">
        <v>134.63999999999999</v>
      </c>
      <c r="G89" s="88">
        <v>163.24</v>
      </c>
      <c r="H89" s="89">
        <v>102.59</v>
      </c>
      <c r="I89" s="90">
        <v>306.07</v>
      </c>
      <c r="J89" s="91">
        <v>192.35</v>
      </c>
      <c r="K89" s="92">
        <v>244.86</v>
      </c>
      <c r="L89" s="93">
        <v>153.88</v>
      </c>
    </row>
    <row r="90" spans="4:12" s="52" customFormat="1" ht="14.4" hidden="1" x14ac:dyDescent="0.3">
      <c r="D90" s="85">
        <v>165</v>
      </c>
      <c r="E90" s="98">
        <v>220.88</v>
      </c>
      <c r="F90" s="98">
        <v>138.86000000000001</v>
      </c>
      <c r="G90" s="88">
        <v>168.29</v>
      </c>
      <c r="H90" s="89">
        <v>105.8</v>
      </c>
      <c r="I90" s="90">
        <v>315.54000000000002</v>
      </c>
      <c r="J90" s="91">
        <v>198.37</v>
      </c>
      <c r="K90" s="92">
        <v>252.43</v>
      </c>
      <c r="L90" s="93">
        <v>158.69</v>
      </c>
    </row>
    <row r="91" spans="4:12" s="52" customFormat="1" ht="14.4" hidden="1" x14ac:dyDescent="0.3">
      <c r="D91" s="85">
        <v>170</v>
      </c>
      <c r="E91" s="98">
        <v>227.63</v>
      </c>
      <c r="F91" s="98">
        <v>143.07</v>
      </c>
      <c r="G91" s="88">
        <v>173.43</v>
      </c>
      <c r="H91" s="89">
        <v>109.01</v>
      </c>
      <c r="I91" s="90">
        <v>325.18</v>
      </c>
      <c r="J91" s="91">
        <v>204.39</v>
      </c>
      <c r="K91" s="92">
        <v>260.14</v>
      </c>
      <c r="L91" s="93">
        <v>163.51</v>
      </c>
    </row>
    <row r="92" spans="4:12" s="52" customFormat="1" ht="14.4" hidden="1" x14ac:dyDescent="0.3">
      <c r="D92" s="85">
        <v>175</v>
      </c>
      <c r="E92" s="98">
        <v>234.25</v>
      </c>
      <c r="F92" s="98">
        <v>147.29</v>
      </c>
      <c r="G92" s="88">
        <v>178.48</v>
      </c>
      <c r="H92" s="89">
        <v>112.22</v>
      </c>
      <c r="I92" s="90">
        <v>334.64</v>
      </c>
      <c r="J92" s="91">
        <v>210.41</v>
      </c>
      <c r="K92" s="92">
        <v>267.70999999999998</v>
      </c>
      <c r="L92" s="93">
        <v>168.33</v>
      </c>
    </row>
    <row r="93" spans="4:12" s="52" customFormat="1" ht="14.4" hidden="1" x14ac:dyDescent="0.3">
      <c r="D93" s="85">
        <v>180</v>
      </c>
      <c r="E93" s="98">
        <v>247.63</v>
      </c>
      <c r="F93" s="98">
        <v>151.5</v>
      </c>
      <c r="G93" s="88">
        <v>188.67</v>
      </c>
      <c r="H93" s="89">
        <v>115.43</v>
      </c>
      <c r="I93" s="90">
        <v>353.75</v>
      </c>
      <c r="J93" s="91">
        <v>216.43</v>
      </c>
      <c r="K93" s="92">
        <v>283</v>
      </c>
      <c r="L93" s="93">
        <v>173.14</v>
      </c>
    </row>
    <row r="94" spans="4:12" s="52" customFormat="1" ht="14.4" hidden="1" x14ac:dyDescent="0.3">
      <c r="D94" s="85">
        <v>185</v>
      </c>
      <c r="E94" s="98">
        <v>247.63</v>
      </c>
      <c r="F94" s="98">
        <v>155.63999999999999</v>
      </c>
      <c r="G94" s="88">
        <v>188.67</v>
      </c>
      <c r="H94" s="89">
        <v>118.59</v>
      </c>
      <c r="I94" s="90">
        <v>353.75</v>
      </c>
      <c r="J94" s="91">
        <v>222.35</v>
      </c>
      <c r="K94" s="92">
        <v>283</v>
      </c>
      <c r="L94" s="93">
        <v>177.88</v>
      </c>
    </row>
    <row r="95" spans="4:12" s="52" customFormat="1" ht="14.4" hidden="1" x14ac:dyDescent="0.3">
      <c r="D95" s="85">
        <v>190</v>
      </c>
      <c r="E95" s="98">
        <v>254.38</v>
      </c>
      <c r="F95" s="98">
        <v>159.86000000000001</v>
      </c>
      <c r="G95" s="88">
        <v>193.81</v>
      </c>
      <c r="H95" s="89">
        <v>121.8</v>
      </c>
      <c r="I95" s="90">
        <v>363.39</v>
      </c>
      <c r="J95" s="91">
        <v>228.37</v>
      </c>
      <c r="K95" s="92">
        <v>290.70999999999998</v>
      </c>
      <c r="L95" s="93">
        <v>182.69</v>
      </c>
    </row>
    <row r="96" spans="4:12" s="52" customFormat="1" ht="14.4" hidden="1" x14ac:dyDescent="0.3">
      <c r="D96" s="85">
        <v>195</v>
      </c>
      <c r="E96" s="98">
        <v>261</v>
      </c>
      <c r="F96" s="98">
        <v>164.07</v>
      </c>
      <c r="G96" s="88">
        <v>198.86</v>
      </c>
      <c r="H96" s="89">
        <v>125.01</v>
      </c>
      <c r="I96" s="90">
        <v>372.86</v>
      </c>
      <c r="J96" s="91">
        <v>234.39</v>
      </c>
      <c r="K96" s="92">
        <v>298.29000000000002</v>
      </c>
      <c r="L96" s="93">
        <v>187.51</v>
      </c>
    </row>
    <row r="97" spans="4:12" s="52" customFormat="1" ht="14.4" hidden="1" x14ac:dyDescent="0.3">
      <c r="D97" s="85">
        <v>200</v>
      </c>
      <c r="E97" s="98">
        <v>267.75</v>
      </c>
      <c r="F97" s="98">
        <v>168.29</v>
      </c>
      <c r="G97" s="88">
        <v>204</v>
      </c>
      <c r="H97" s="89">
        <v>128.22</v>
      </c>
      <c r="I97" s="90">
        <v>382.5</v>
      </c>
      <c r="J97" s="91">
        <v>240.41</v>
      </c>
      <c r="K97" s="92">
        <v>306</v>
      </c>
      <c r="L97" s="93">
        <v>192.33</v>
      </c>
    </row>
    <row r="98" spans="4:12" s="52" customFormat="1" ht="14.4" hidden="1" x14ac:dyDescent="0.3">
      <c r="D98" s="53"/>
      <c r="E98" s="53"/>
      <c r="F98" s="53"/>
      <c r="G98" s="53"/>
      <c r="H98" s="53"/>
      <c r="I98" s="53"/>
      <c r="J98" s="54"/>
      <c r="K98" s="54"/>
      <c r="L98" s="66"/>
    </row>
    <row r="99" spans="4:12" s="52" customFormat="1" ht="14.4" hidden="1" x14ac:dyDescent="0.3">
      <c r="D99" s="53"/>
      <c r="E99" s="53"/>
      <c r="F99" s="53"/>
      <c r="G99" s="53"/>
      <c r="H99" s="53"/>
      <c r="I99" s="53"/>
      <c r="J99" s="53"/>
      <c r="K99" s="54"/>
      <c r="L99" s="66"/>
    </row>
    <row r="100" spans="4:12" s="52" customFormat="1" ht="14.4" hidden="1" x14ac:dyDescent="0.3">
      <c r="D100" s="53"/>
      <c r="E100" s="53"/>
      <c r="F100" s="53"/>
      <c r="G100" s="53"/>
      <c r="H100" s="53"/>
      <c r="I100" s="53"/>
      <c r="J100" s="53"/>
      <c r="K100" s="54"/>
      <c r="L100" s="66"/>
    </row>
    <row r="101" spans="4:12" s="52" customFormat="1" ht="14.4" hidden="1" x14ac:dyDescent="0.3">
      <c r="D101" s="63">
        <v>1</v>
      </c>
      <c r="E101" s="53">
        <v>7</v>
      </c>
      <c r="F101" s="53"/>
      <c r="G101" s="53"/>
      <c r="H101" s="53"/>
      <c r="I101" s="53"/>
      <c r="J101" s="53"/>
      <c r="K101" s="54"/>
      <c r="L101" s="66"/>
    </row>
    <row r="102" spans="4:12" s="52" customFormat="1" ht="14.4" hidden="1" x14ac:dyDescent="0.3">
      <c r="D102" s="63">
        <v>2</v>
      </c>
      <c r="E102" s="53">
        <v>8</v>
      </c>
      <c r="F102" s="53"/>
      <c r="G102" s="53"/>
      <c r="H102" s="53"/>
      <c r="I102" s="53"/>
      <c r="J102" s="53"/>
      <c r="K102" s="54"/>
      <c r="L102" s="66"/>
    </row>
    <row r="103" spans="4:12" s="52" customFormat="1" ht="14.4" hidden="1" x14ac:dyDescent="0.3">
      <c r="D103" s="63">
        <v>3</v>
      </c>
      <c r="E103" s="53">
        <v>9</v>
      </c>
      <c r="F103" s="53"/>
      <c r="G103" s="53"/>
      <c r="H103" s="53"/>
      <c r="I103" s="53"/>
      <c r="J103" s="53"/>
      <c r="K103" s="54"/>
      <c r="L103" s="66"/>
    </row>
    <row r="104" spans="4:12" s="52" customFormat="1" ht="14.4" hidden="1" x14ac:dyDescent="0.3">
      <c r="D104" s="63">
        <v>4</v>
      </c>
      <c r="E104" s="53">
        <v>10</v>
      </c>
      <c r="F104" s="53"/>
      <c r="G104" s="53"/>
      <c r="H104" s="53"/>
      <c r="I104" s="53"/>
      <c r="J104" s="53"/>
      <c r="K104" s="54"/>
      <c r="L104" s="66"/>
    </row>
    <row r="105" spans="4:12" s="52" customFormat="1" ht="14.4" hidden="1" x14ac:dyDescent="0.3">
      <c r="D105" s="63">
        <v>5</v>
      </c>
      <c r="E105" s="53">
        <v>11</v>
      </c>
      <c r="F105" s="53"/>
      <c r="G105" s="53"/>
      <c r="H105" s="53"/>
      <c r="I105" s="53"/>
      <c r="J105" s="53"/>
      <c r="K105" s="54"/>
      <c r="L105" s="66"/>
    </row>
    <row r="106" spans="4:12" s="52" customFormat="1" ht="14.4" hidden="1" x14ac:dyDescent="0.3">
      <c r="D106" s="63">
        <v>6</v>
      </c>
      <c r="E106" s="53">
        <v>12</v>
      </c>
      <c r="F106" s="53"/>
      <c r="G106" s="53"/>
      <c r="H106" s="53"/>
      <c r="I106" s="53"/>
      <c r="J106" s="53"/>
      <c r="K106" s="54"/>
      <c r="L106" s="66"/>
    </row>
    <row r="107" spans="4:12" s="52" customFormat="1" ht="14.4" hidden="1" x14ac:dyDescent="0.3">
      <c r="D107" s="63">
        <v>7</v>
      </c>
      <c r="E107" s="53">
        <v>13</v>
      </c>
      <c r="F107" s="53"/>
      <c r="G107" s="53"/>
      <c r="H107" s="53"/>
      <c r="I107" s="53"/>
      <c r="J107" s="53"/>
      <c r="K107" s="54"/>
      <c r="L107" s="66"/>
    </row>
    <row r="108" spans="4:12" s="52" customFormat="1" ht="14.4" hidden="1" x14ac:dyDescent="0.3">
      <c r="D108" s="63">
        <v>8</v>
      </c>
      <c r="E108" s="53">
        <v>14</v>
      </c>
      <c r="F108" s="53"/>
      <c r="G108" s="53"/>
      <c r="H108" s="53"/>
      <c r="I108" s="53"/>
      <c r="J108" s="53"/>
      <c r="K108" s="54"/>
      <c r="L108" s="66"/>
    </row>
    <row r="109" spans="4:12" s="52" customFormat="1" ht="14.4" hidden="1" x14ac:dyDescent="0.3">
      <c r="D109" s="53"/>
      <c r="E109" s="53"/>
      <c r="F109" s="53"/>
      <c r="G109" s="53"/>
      <c r="H109" s="53"/>
      <c r="I109" s="53"/>
      <c r="J109" s="53"/>
      <c r="K109" s="54"/>
      <c r="L109" s="66"/>
    </row>
    <row r="110" spans="4:12" s="52" customFormat="1" ht="14.4" hidden="1" x14ac:dyDescent="0.3">
      <c r="D110" s="53"/>
      <c r="E110" s="53"/>
      <c r="F110" s="53"/>
      <c r="G110" s="53"/>
      <c r="H110" s="53"/>
      <c r="I110" s="53"/>
      <c r="J110" s="53"/>
      <c r="K110" s="54"/>
      <c r="L110" s="66"/>
    </row>
    <row r="111" spans="4:12" s="52" customFormat="1" ht="14.4" hidden="1" x14ac:dyDescent="0.3">
      <c r="D111" s="53"/>
      <c r="E111" s="53"/>
      <c r="F111" s="53"/>
      <c r="G111" s="53"/>
      <c r="H111" s="53"/>
      <c r="I111" s="53"/>
      <c r="J111" s="53"/>
      <c r="K111" s="54"/>
      <c r="L111" s="66"/>
    </row>
    <row r="112" spans="4:12" s="52" customFormat="1" ht="14.4" hidden="1" x14ac:dyDescent="0.3">
      <c r="D112" s="53"/>
      <c r="E112" s="53"/>
      <c r="F112" s="53"/>
      <c r="G112" s="53"/>
      <c r="H112" s="53"/>
      <c r="I112" s="53"/>
      <c r="J112" s="53"/>
      <c r="K112" s="54"/>
      <c r="L112" s="66"/>
    </row>
    <row r="113" spans="4:14" s="52" customFormat="1" ht="14.4" hidden="1" x14ac:dyDescent="0.3">
      <c r="D113" s="53"/>
      <c r="E113" s="53"/>
      <c r="F113" s="53"/>
      <c r="G113" s="53"/>
      <c r="H113" s="53"/>
      <c r="I113" s="53"/>
      <c r="J113" s="53"/>
      <c r="K113" s="54"/>
      <c r="L113" s="66"/>
    </row>
    <row r="114" spans="4:14" s="52" customFormat="1" ht="14.4" hidden="1" x14ac:dyDescent="0.3">
      <c r="D114" s="53"/>
      <c r="E114" s="53"/>
      <c r="F114" s="53"/>
      <c r="G114" s="53"/>
      <c r="H114" s="53"/>
      <c r="I114" s="53"/>
      <c r="J114" s="53"/>
      <c r="K114" s="54"/>
      <c r="L114" s="66"/>
      <c r="M114" s="54"/>
      <c r="N114" s="54"/>
    </row>
    <row r="115" spans="4:14" s="52" customFormat="1" ht="14.4" hidden="1" x14ac:dyDescent="0.3">
      <c r="D115" s="53"/>
      <c r="E115" s="53"/>
      <c r="F115" s="53"/>
      <c r="G115" s="53"/>
      <c r="H115" s="53"/>
      <c r="I115" s="53"/>
      <c r="J115" s="53"/>
      <c r="K115" s="54"/>
      <c r="L115" s="66"/>
      <c r="M115" s="54"/>
      <c r="N115" s="54"/>
    </row>
    <row r="116" spans="4:14" s="52" customFormat="1" ht="14.4" hidden="1" x14ac:dyDescent="0.3">
      <c r="D116" s="53"/>
      <c r="E116" s="53"/>
      <c r="F116" s="53"/>
      <c r="G116" s="53"/>
      <c r="H116" s="53"/>
      <c r="I116" s="53"/>
      <c r="J116" s="53"/>
      <c r="K116" s="54"/>
      <c r="L116" s="66"/>
      <c r="M116" s="54"/>
      <c r="N116" s="54"/>
    </row>
    <row r="117" spans="4:14" s="52" customFormat="1" ht="14.4" hidden="1" x14ac:dyDescent="0.3">
      <c r="D117" s="53"/>
      <c r="E117" s="99" t="s">
        <v>54</v>
      </c>
      <c r="F117" s="53"/>
      <c r="G117" s="53"/>
      <c r="H117" s="53"/>
      <c r="I117" s="53"/>
      <c r="J117" s="53"/>
      <c r="K117" s="54"/>
      <c r="L117" s="66"/>
      <c r="M117" s="54"/>
      <c r="N117" s="54"/>
    </row>
    <row r="118" spans="4:14" s="52" customFormat="1" ht="14.4" hidden="1" x14ac:dyDescent="0.3">
      <c r="D118" s="68" t="s">
        <v>7</v>
      </c>
      <c r="E118" s="99" t="s">
        <v>47</v>
      </c>
      <c r="F118" s="53"/>
      <c r="G118" s="53"/>
      <c r="H118" s="53"/>
      <c r="I118" s="53"/>
      <c r="J118" s="53"/>
      <c r="K118" s="54"/>
      <c r="L118" s="66"/>
      <c r="M118" s="54"/>
      <c r="N118" s="54"/>
    </row>
    <row r="119" spans="4:14" s="52" customFormat="1" ht="14.4" hidden="1" x14ac:dyDescent="0.3">
      <c r="D119" s="68" t="s">
        <v>8</v>
      </c>
      <c r="E119" s="99" t="s">
        <v>50</v>
      </c>
      <c r="F119" s="53"/>
      <c r="G119" s="53"/>
      <c r="H119" s="53"/>
      <c r="I119" s="53"/>
      <c r="J119" s="53"/>
      <c r="K119" s="54"/>
      <c r="L119" s="66"/>
      <c r="M119" s="54"/>
      <c r="N119" s="54"/>
    </row>
    <row r="120" spans="4:14" s="52" customFormat="1" ht="14.4" hidden="1" x14ac:dyDescent="0.3">
      <c r="D120" s="53"/>
      <c r="E120" s="56">
        <v>2</v>
      </c>
      <c r="F120" s="53"/>
      <c r="G120" s="53"/>
      <c r="H120" s="53"/>
      <c r="I120" s="53"/>
      <c r="J120" s="53"/>
      <c r="K120" s="54"/>
      <c r="L120" s="66"/>
      <c r="M120" s="54"/>
      <c r="N120" s="54"/>
    </row>
    <row r="121" spans="4:14" s="52" customFormat="1" ht="14.4" hidden="1" x14ac:dyDescent="0.3">
      <c r="D121" s="68" t="s">
        <v>52</v>
      </c>
      <c r="E121" s="53"/>
      <c r="F121" s="53"/>
      <c r="G121" s="53"/>
      <c r="H121" s="53"/>
      <c r="I121" s="53"/>
      <c r="J121" s="53"/>
      <c r="K121" s="54"/>
      <c r="L121" s="66"/>
      <c r="M121" s="54"/>
      <c r="N121" s="54"/>
    </row>
    <row r="122" spans="4:14" s="52" customFormat="1" ht="14.4" hidden="1" x14ac:dyDescent="0.3">
      <c r="D122" s="68" t="s">
        <v>51</v>
      </c>
      <c r="E122" s="53"/>
      <c r="F122" s="53"/>
      <c r="G122" s="53"/>
      <c r="H122" s="53"/>
      <c r="I122" s="53"/>
      <c r="J122" s="53"/>
      <c r="K122" s="54"/>
      <c r="L122" s="66"/>
      <c r="M122" s="54"/>
      <c r="N122" s="54"/>
    </row>
    <row r="123" spans="4:14" s="52" customFormat="1" ht="14.4" hidden="1" x14ac:dyDescent="0.3">
      <c r="D123" s="68" t="s">
        <v>49</v>
      </c>
      <c r="E123" s="53"/>
      <c r="F123" s="53"/>
      <c r="G123" s="53"/>
      <c r="H123" s="53"/>
      <c r="I123" s="53"/>
      <c r="J123" s="53"/>
      <c r="K123" s="54"/>
      <c r="L123" s="66"/>
      <c r="M123" s="54"/>
      <c r="N123" s="54"/>
    </row>
    <row r="124" spans="4:14" s="52" customFormat="1" ht="14.4" hidden="1" x14ac:dyDescent="0.3">
      <c r="D124" s="63" t="s">
        <v>53</v>
      </c>
      <c r="E124" s="54"/>
      <c r="F124" s="71"/>
      <c r="G124" s="54"/>
      <c r="H124" s="54"/>
      <c r="I124" s="54"/>
      <c r="J124" s="53"/>
      <c r="K124" s="54"/>
      <c r="L124" s="66"/>
    </row>
    <row r="125" spans="4:14" s="52" customFormat="1" ht="14.4" hidden="1" x14ac:dyDescent="0.3">
      <c r="D125" s="54"/>
      <c r="E125" s="54"/>
      <c r="F125" s="71"/>
      <c r="G125" s="54"/>
      <c r="H125" s="54"/>
      <c r="I125" s="54"/>
      <c r="J125" s="54"/>
      <c r="K125" s="54"/>
      <c r="L125" s="66"/>
    </row>
    <row r="126" spans="4:14" s="52" customFormat="1" ht="13.8" hidden="1" x14ac:dyDescent="0.3"/>
    <row r="127" spans="4:14" s="52" customFormat="1" ht="13.8" hidden="1" x14ac:dyDescent="0.3"/>
    <row r="128" spans="4:14" s="52" customFormat="1" ht="13.8" hidden="1" x14ac:dyDescent="0.3"/>
    <row r="129" s="52" customFormat="1" ht="13.8" hidden="1" x14ac:dyDescent="0.3"/>
    <row r="130" s="52" customFormat="1" ht="13.8" hidden="1" x14ac:dyDescent="0.3"/>
    <row r="131" s="52" customFormat="1" ht="13.8" hidden="1" x14ac:dyDescent="0.3"/>
    <row r="132" s="52" customFormat="1" ht="13.8" hidden="1" x14ac:dyDescent="0.3"/>
    <row r="133" s="52" customFormat="1" ht="13.8" hidden="1" x14ac:dyDescent="0.3"/>
    <row r="134" s="52" customFormat="1" ht="13.8" hidden="1" x14ac:dyDescent="0.3"/>
    <row r="135" s="52" customFormat="1" ht="13.8" hidden="1" x14ac:dyDescent="0.3"/>
    <row r="136" s="52" customFormat="1" ht="13.8" hidden="1" x14ac:dyDescent="0.3"/>
    <row r="137" s="52" customFormat="1" ht="13.8" hidden="1" x14ac:dyDescent="0.3"/>
    <row r="138" s="52" customFormat="1" ht="13.8" hidden="1" x14ac:dyDescent="0.3"/>
    <row r="139" s="52" customFormat="1" ht="13.8" hidden="1" x14ac:dyDescent="0.3"/>
    <row r="140" s="52" customFormat="1" ht="13.8" hidden="1" x14ac:dyDescent="0.3"/>
    <row r="141" s="52" customFormat="1" ht="13.8" hidden="1" x14ac:dyDescent="0.3"/>
    <row r="142" s="52" customFormat="1" ht="13.8" hidden="1" x14ac:dyDescent="0.3"/>
    <row r="143" s="52" customFormat="1" ht="13.8" hidden="1" x14ac:dyDescent="0.3"/>
    <row r="144" s="52" customFormat="1" ht="13.8" hidden="1" x14ac:dyDescent="0.3"/>
    <row r="145" s="52" customFormat="1" ht="13.8" hidden="1" x14ac:dyDescent="0.3"/>
    <row r="146" s="52" customFormat="1" ht="13.8" hidden="1" x14ac:dyDescent="0.3"/>
    <row r="147" s="52" customFormat="1" ht="13.8" hidden="1" x14ac:dyDescent="0.3"/>
    <row r="148" s="52" customFormat="1" ht="13.8" hidden="1" x14ac:dyDescent="0.3"/>
    <row r="149" s="52" customFormat="1" ht="13.8" hidden="1" x14ac:dyDescent="0.3"/>
    <row r="150" s="52" customFormat="1" ht="13.8" hidden="1" x14ac:dyDescent="0.3"/>
    <row r="151" s="52" customFormat="1" ht="13.8" hidden="1" x14ac:dyDescent="0.3"/>
    <row r="152" s="52" customFormat="1" ht="13.8" hidden="1" x14ac:dyDescent="0.3"/>
    <row r="153" s="52" customFormat="1" ht="13.8" hidden="1" x14ac:dyDescent="0.3"/>
    <row r="154" s="52" customFormat="1" ht="13.8" hidden="1" x14ac:dyDescent="0.3"/>
    <row r="155" s="52" customFormat="1" ht="13.8" hidden="1" x14ac:dyDescent="0.3"/>
    <row r="156" s="52" customFormat="1" ht="13.8" hidden="1" x14ac:dyDescent="0.3"/>
    <row r="157" s="52" customFormat="1" ht="13.8" hidden="1" x14ac:dyDescent="0.3"/>
    <row r="158" s="52" customFormat="1" ht="13.8" hidden="1" x14ac:dyDescent="0.3"/>
    <row r="159" s="52" customFormat="1" ht="13.8" hidden="1" x14ac:dyDescent="0.3"/>
    <row r="160" s="52" customFormat="1" ht="13.8" hidden="1" x14ac:dyDescent="0.3"/>
    <row r="161" s="52" customFormat="1" ht="13.8" hidden="1" x14ac:dyDescent="0.3"/>
    <row r="162" s="52" customFormat="1" ht="13.8" hidden="1" x14ac:dyDescent="0.3"/>
    <row r="163" s="52" customFormat="1" ht="13.8" hidden="1" x14ac:dyDescent="0.3"/>
    <row r="164" s="52" customFormat="1" ht="13.8" hidden="1" x14ac:dyDescent="0.3"/>
    <row r="165" s="52" customFormat="1" ht="13.8" hidden="1" x14ac:dyDescent="0.3"/>
    <row r="166" s="52" customFormat="1" ht="13.8" hidden="1" x14ac:dyDescent="0.3"/>
    <row r="167" s="52" customFormat="1" ht="13.8" hidden="1" x14ac:dyDescent="0.3"/>
    <row r="168" s="52" customFormat="1" ht="13.8" hidden="1" x14ac:dyDescent="0.3"/>
    <row r="169" s="52" customFormat="1" ht="13.8" hidden="1" x14ac:dyDescent="0.3"/>
  </sheetData>
  <sheetProtection algorithmName="SHA-512" hashValue="tjyTTPWxfKsebZvAVkk1wAJ8IQ1CelgYfB0FsuwuKq0Vkj/oAHaZOSK2luJ5YcT5gqk9We0QnbdUB2FpApxSHw==" saltValue="ayqdhSpMAArhIP7uOxxqQw==" spinCount="100000" sheet="1" objects="1" scenarios="1" selectLockedCells="1" selectUnlockedCells="1"/>
  <mergeCells count="15">
    <mergeCell ref="M59:N59"/>
    <mergeCell ref="K41:L41"/>
    <mergeCell ref="E49:G49"/>
    <mergeCell ref="E59:F59"/>
    <mergeCell ref="G59:H59"/>
    <mergeCell ref="I59:J59"/>
    <mergeCell ref="K59:L59"/>
    <mergeCell ref="C16:D16"/>
    <mergeCell ref="G16:G17"/>
    <mergeCell ref="H16:H17"/>
    <mergeCell ref="E3:F3"/>
    <mergeCell ref="G6:G7"/>
    <mergeCell ref="H6:H7"/>
    <mergeCell ref="E11:F11"/>
    <mergeCell ref="E12:F15"/>
  </mergeCells>
  <dataValidations count="1">
    <dataValidation type="list" allowBlank="1" showInputMessage="1" showErrorMessage="1" sqref="E30 L5" xr:uid="{00000000-0002-0000-0400-000000000000}">
      <formula1>#REF!</formula1>
    </dataValidation>
  </dataValidations>
  <pageMargins left="0.15" right="0.15" top="0.15" bottom="0.15" header="0.3" footer="0.3"/>
  <pageSetup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502920</xdr:colOff>
                    <xdr:row>1</xdr:row>
                    <xdr:rowOff>198120</xdr:rowOff>
                  </from>
                  <to>
                    <xdr:col>4</xdr:col>
                    <xdr:colOff>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locked="0" defaultSize="0" autoLine="0" autoPict="0">
                <anchor moveWithCells="1">
                  <from>
                    <xdr:col>1</xdr:col>
                    <xdr:colOff>937260</xdr:colOff>
                    <xdr:row>2</xdr:row>
                    <xdr:rowOff>7620</xdr:rowOff>
                  </from>
                  <to>
                    <xdr:col>1</xdr:col>
                    <xdr:colOff>1760220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E6B1A-CFAB-4D0B-8771-094E9EEE4DEE}">
            <xm:f>NOT(ISERROR(SEARCH($B$58,B58)))</xm:f>
            <xm:f>$B$58</xm:f>
            <x14:dxf>
              <fill>
                <patternFill>
                  <bgColor theme="3" tint="0.59996337778862885"/>
                </patternFill>
              </fill>
            </x14:dxf>
          </x14:cfRule>
          <xm:sqref>B58:B59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N46"/>
  <sheetViews>
    <sheetView workbookViewId="0">
      <selection activeCell="B32" sqref="B32:H42"/>
    </sheetView>
  </sheetViews>
  <sheetFormatPr defaultRowHeight="14.4" x14ac:dyDescent="0.3"/>
  <cols>
    <col min="9" max="9" width="14.5546875" customWidth="1"/>
  </cols>
  <sheetData>
    <row r="1" spans="1:14" x14ac:dyDescent="0.3">
      <c r="A1" s="141" t="s">
        <v>110</v>
      </c>
      <c r="B1" s="140"/>
      <c r="C1" s="140"/>
      <c r="D1" s="140"/>
      <c r="E1" s="140"/>
      <c r="F1" s="140"/>
      <c r="G1" s="140"/>
      <c r="H1" s="140"/>
      <c r="I1" s="139"/>
    </row>
    <row r="2" spans="1:14" ht="15.6" x14ac:dyDescent="0.3">
      <c r="A2" s="512" t="s">
        <v>83</v>
      </c>
      <c r="B2" s="513"/>
      <c r="C2" s="513"/>
      <c r="D2" s="513"/>
      <c r="E2" s="513"/>
      <c r="F2" s="513"/>
      <c r="G2" s="513"/>
      <c r="H2" s="513"/>
      <c r="I2" s="514"/>
    </row>
    <row r="3" spans="1:14" ht="15" thickBot="1" x14ac:dyDescent="0.35">
      <c r="A3" s="130"/>
      <c r="B3" s="143"/>
      <c r="C3" s="143"/>
      <c r="D3" s="143"/>
      <c r="E3" s="143"/>
      <c r="F3" s="143"/>
      <c r="G3" s="143"/>
      <c r="H3" s="143"/>
      <c r="I3" s="129"/>
    </row>
    <row r="4" spans="1:14" ht="15" thickBot="1" x14ac:dyDescent="0.35">
      <c r="A4" s="362" t="s">
        <v>84</v>
      </c>
      <c r="B4" s="148">
        <f>'SAMPLE Ridership Report'!AA5</f>
        <v>8088</v>
      </c>
      <c r="C4" s="133"/>
      <c r="D4" s="135"/>
      <c r="E4" s="147"/>
      <c r="F4" s="133"/>
      <c r="G4" s="133" t="s">
        <v>111</v>
      </c>
      <c r="H4" s="149" t="str">
        <f>'SAMPLE Ridership Report'!S5</f>
        <v>Aug'20</v>
      </c>
      <c r="I4" s="129"/>
    </row>
    <row r="5" spans="1:14" ht="15" thickBot="1" x14ac:dyDescent="0.35">
      <c r="A5" s="136"/>
      <c r="B5" s="133"/>
      <c r="C5" s="133"/>
      <c r="D5" s="133"/>
      <c r="E5" s="133"/>
      <c r="F5" s="133"/>
      <c r="G5" s="133"/>
      <c r="H5" s="143"/>
      <c r="I5" s="129"/>
    </row>
    <row r="6" spans="1:14" ht="15" thickBot="1" x14ac:dyDescent="0.35">
      <c r="A6" s="510" t="s">
        <v>85</v>
      </c>
      <c r="B6" s="511"/>
      <c r="C6" s="507" t="str">
        <f>'SAMPLE Ridership Report'!F5</f>
        <v>Goofy Dog</v>
      </c>
      <c r="D6" s="508"/>
      <c r="E6" s="509"/>
      <c r="F6" s="133"/>
      <c r="G6" s="146"/>
      <c r="H6" s="146"/>
      <c r="I6" s="129"/>
      <c r="M6" s="143"/>
      <c r="N6" s="143"/>
    </row>
    <row r="7" spans="1:14" x14ac:dyDescent="0.3">
      <c r="A7" s="136"/>
      <c r="B7" s="133"/>
      <c r="C7" s="133"/>
      <c r="D7" s="133"/>
      <c r="E7" s="133"/>
      <c r="F7" s="133"/>
      <c r="G7" s="133"/>
      <c r="H7" s="143"/>
      <c r="I7" s="129"/>
      <c r="M7" s="143"/>
      <c r="N7" s="143"/>
    </row>
    <row r="8" spans="1:14" x14ac:dyDescent="0.3">
      <c r="A8" s="136"/>
      <c r="B8" s="135"/>
      <c r="C8" s="134"/>
      <c r="D8" s="134"/>
      <c r="E8" s="134"/>
      <c r="F8" s="133"/>
      <c r="G8" s="133"/>
      <c r="H8" s="143"/>
      <c r="I8" s="129"/>
      <c r="M8" s="143"/>
      <c r="N8" s="143"/>
    </row>
    <row r="9" spans="1:14" x14ac:dyDescent="0.3">
      <c r="A9" s="124" t="s">
        <v>108</v>
      </c>
      <c r="B9" s="142" t="s">
        <v>109</v>
      </c>
      <c r="C9" s="143"/>
      <c r="D9" s="143"/>
      <c r="E9" s="143"/>
      <c r="F9" s="143"/>
      <c r="G9" s="143"/>
      <c r="H9" s="143"/>
      <c r="I9" s="129"/>
    </row>
    <row r="10" spans="1:14" ht="17.399999999999999" x14ac:dyDescent="0.3">
      <c r="A10" s="145"/>
      <c r="B10" s="144"/>
      <c r="C10" s="132" t="s">
        <v>86</v>
      </c>
      <c r="D10" s="131"/>
      <c r="E10" s="143"/>
      <c r="F10" s="143"/>
      <c r="G10" s="143"/>
      <c r="H10" s="143"/>
      <c r="I10" s="129"/>
    </row>
    <row r="11" spans="1:14" ht="17.399999999999999" x14ac:dyDescent="0.3">
      <c r="A11" s="145"/>
      <c r="B11" s="144"/>
      <c r="C11" s="132" t="s">
        <v>87</v>
      </c>
      <c r="D11" s="131"/>
      <c r="E11" s="143"/>
      <c r="F11" s="143"/>
      <c r="G11" s="143"/>
      <c r="H11" s="143"/>
      <c r="I11" s="129"/>
    </row>
    <row r="12" spans="1:14" ht="17.399999999999999" x14ac:dyDescent="0.3">
      <c r="A12" s="145"/>
      <c r="B12" s="144"/>
      <c r="C12" s="132" t="s">
        <v>88</v>
      </c>
      <c r="D12" s="131"/>
      <c r="E12" s="143"/>
      <c r="F12" s="143"/>
      <c r="G12" s="143"/>
      <c r="H12" s="143"/>
      <c r="I12" s="129"/>
    </row>
    <row r="13" spans="1:14" ht="17.399999999999999" x14ac:dyDescent="0.3">
      <c r="A13" s="145"/>
      <c r="B13" s="144"/>
      <c r="C13" s="132" t="s">
        <v>89</v>
      </c>
      <c r="D13" s="131"/>
      <c r="E13" s="143"/>
      <c r="F13" s="143"/>
      <c r="G13" s="143"/>
      <c r="H13" s="143"/>
      <c r="I13" s="129"/>
    </row>
    <row r="14" spans="1:14" ht="17.399999999999999" x14ac:dyDescent="0.3">
      <c r="A14" s="145"/>
      <c r="B14" s="144"/>
      <c r="C14" s="132" t="s">
        <v>90</v>
      </c>
      <c r="D14" s="131"/>
      <c r="E14" s="143"/>
      <c r="F14" s="143"/>
      <c r="G14" s="143"/>
      <c r="H14" s="143"/>
      <c r="I14" s="129"/>
    </row>
    <row r="15" spans="1:14" ht="17.399999999999999" x14ac:dyDescent="0.3">
      <c r="A15" s="145"/>
      <c r="B15" s="144"/>
      <c r="C15" s="132" t="s">
        <v>91</v>
      </c>
      <c r="D15" s="131"/>
      <c r="E15" s="143"/>
      <c r="F15" s="143"/>
      <c r="G15" s="143"/>
      <c r="H15" s="143"/>
      <c r="I15" s="129"/>
    </row>
    <row r="16" spans="1:14" ht="17.399999999999999" x14ac:dyDescent="0.3">
      <c r="A16" s="145"/>
      <c r="B16" s="144"/>
      <c r="C16" s="132" t="s">
        <v>92</v>
      </c>
      <c r="D16" s="131"/>
      <c r="E16" s="143"/>
      <c r="F16" s="143"/>
      <c r="G16" s="143"/>
      <c r="H16" s="143"/>
      <c r="I16" s="129"/>
    </row>
    <row r="17" spans="1:9" ht="17.399999999999999" x14ac:dyDescent="0.3">
      <c r="A17" s="145"/>
      <c r="B17" s="144"/>
      <c r="C17" s="132" t="s">
        <v>93</v>
      </c>
      <c r="D17" s="131"/>
      <c r="E17" s="143"/>
      <c r="F17" s="143"/>
      <c r="G17" s="143"/>
      <c r="H17" s="143"/>
      <c r="I17" s="129"/>
    </row>
    <row r="18" spans="1:9" ht="17.399999999999999" x14ac:dyDescent="0.3">
      <c r="A18" s="145"/>
      <c r="B18" s="144"/>
      <c r="C18" s="132" t="s">
        <v>94</v>
      </c>
      <c r="D18" s="131"/>
      <c r="E18" s="143"/>
      <c r="F18" s="143"/>
      <c r="G18" s="143"/>
      <c r="H18" s="143"/>
      <c r="I18" s="129"/>
    </row>
    <row r="19" spans="1:9" ht="17.399999999999999" x14ac:dyDescent="0.3">
      <c r="A19" s="145"/>
      <c r="B19" s="144"/>
      <c r="C19" s="132" t="s">
        <v>95</v>
      </c>
      <c r="D19" s="131"/>
      <c r="E19" s="143"/>
      <c r="F19" s="143"/>
      <c r="G19" s="143"/>
      <c r="H19" s="143"/>
      <c r="I19" s="129"/>
    </row>
    <row r="20" spans="1:9" ht="17.399999999999999" x14ac:dyDescent="0.3">
      <c r="A20" s="145"/>
      <c r="B20" s="144"/>
      <c r="C20" s="132" t="s">
        <v>96</v>
      </c>
      <c r="D20" s="131"/>
      <c r="E20" s="143"/>
      <c r="F20" s="143"/>
      <c r="G20" s="143"/>
      <c r="H20" s="143"/>
      <c r="I20" s="129"/>
    </row>
    <row r="21" spans="1:9" ht="17.399999999999999" x14ac:dyDescent="0.3">
      <c r="A21" s="145"/>
      <c r="B21" s="144"/>
      <c r="C21" s="132" t="s">
        <v>97</v>
      </c>
      <c r="D21" s="131"/>
      <c r="E21" s="143"/>
      <c r="F21" s="143"/>
      <c r="G21" s="143"/>
      <c r="H21" s="143"/>
      <c r="I21" s="129"/>
    </row>
    <row r="22" spans="1:9" ht="17.399999999999999" x14ac:dyDescent="0.3">
      <c r="A22" s="145"/>
      <c r="B22" s="144"/>
      <c r="C22" s="132" t="s">
        <v>98</v>
      </c>
      <c r="D22" s="131"/>
      <c r="E22" s="143"/>
      <c r="F22" s="143"/>
      <c r="G22" s="143"/>
      <c r="H22" s="143"/>
      <c r="I22" s="129"/>
    </row>
    <row r="23" spans="1:9" ht="17.399999999999999" x14ac:dyDescent="0.3">
      <c r="A23" s="145"/>
      <c r="B23" s="144"/>
      <c r="C23" s="132" t="s">
        <v>99</v>
      </c>
      <c r="D23" s="131"/>
      <c r="E23" s="143"/>
      <c r="F23" s="143"/>
      <c r="G23" s="143"/>
      <c r="H23" s="143"/>
      <c r="I23" s="129"/>
    </row>
    <row r="24" spans="1:9" ht="17.399999999999999" x14ac:dyDescent="0.3">
      <c r="A24" s="145"/>
      <c r="B24" s="144"/>
      <c r="C24" s="132" t="s">
        <v>100</v>
      </c>
      <c r="D24" s="131"/>
      <c r="E24" s="143"/>
      <c r="F24" s="143"/>
      <c r="G24" s="143"/>
      <c r="H24" s="143"/>
      <c r="I24" s="129"/>
    </row>
    <row r="25" spans="1:9" ht="17.399999999999999" x14ac:dyDescent="0.3">
      <c r="A25" s="145"/>
      <c r="B25" s="144"/>
      <c r="C25" s="132" t="s">
        <v>101</v>
      </c>
      <c r="D25" s="131"/>
      <c r="E25" s="143"/>
      <c r="F25" s="143"/>
      <c r="G25" s="143"/>
      <c r="H25" s="143"/>
      <c r="I25" s="129"/>
    </row>
    <row r="26" spans="1:9" ht="17.399999999999999" x14ac:dyDescent="0.3">
      <c r="A26" s="145"/>
      <c r="B26" s="144"/>
      <c r="C26" s="132" t="s">
        <v>102</v>
      </c>
      <c r="D26" s="131"/>
      <c r="E26" s="143"/>
      <c r="F26" s="143"/>
      <c r="G26" s="143"/>
      <c r="H26" s="143"/>
      <c r="I26" s="129"/>
    </row>
    <row r="27" spans="1:9" ht="17.399999999999999" x14ac:dyDescent="0.3">
      <c r="A27" s="145"/>
      <c r="B27" s="144"/>
      <c r="C27" s="132" t="s">
        <v>103</v>
      </c>
      <c r="D27" s="131"/>
      <c r="E27" s="143"/>
      <c r="F27" s="143"/>
      <c r="G27" s="143"/>
      <c r="H27" s="143"/>
      <c r="I27" s="129"/>
    </row>
    <row r="28" spans="1:9" ht="17.399999999999999" x14ac:dyDescent="0.3">
      <c r="A28" s="145"/>
      <c r="B28" s="144"/>
      <c r="C28" s="132" t="s">
        <v>104</v>
      </c>
      <c r="D28" s="131"/>
      <c r="E28" s="143"/>
      <c r="F28" s="143"/>
      <c r="G28" s="143"/>
      <c r="H28" s="143"/>
      <c r="I28" s="129"/>
    </row>
    <row r="29" spans="1:9" ht="17.399999999999999" x14ac:dyDescent="0.3">
      <c r="A29" s="145"/>
      <c r="B29" s="144"/>
      <c r="C29" s="132" t="s">
        <v>105</v>
      </c>
      <c r="D29" s="131"/>
      <c r="E29" s="143"/>
      <c r="F29" s="143"/>
      <c r="G29" s="143"/>
      <c r="H29" s="143"/>
      <c r="I29" s="129"/>
    </row>
    <row r="30" spans="1:9" ht="17.399999999999999" x14ac:dyDescent="0.3">
      <c r="A30" s="145"/>
      <c r="B30" s="144"/>
      <c r="C30" s="132" t="s">
        <v>106</v>
      </c>
      <c r="D30" s="131"/>
      <c r="E30" s="143"/>
      <c r="F30" s="143"/>
      <c r="G30" s="143"/>
      <c r="H30" s="143"/>
      <c r="I30" s="129"/>
    </row>
    <row r="31" spans="1:9" ht="16.2" thickBot="1" x14ac:dyDescent="0.35">
      <c r="A31" s="130"/>
      <c r="B31" s="143"/>
      <c r="C31" s="132" t="s">
        <v>107</v>
      </c>
      <c r="D31" s="131"/>
      <c r="E31" s="143"/>
      <c r="F31" s="143"/>
      <c r="G31" s="143"/>
      <c r="H31" s="143"/>
      <c r="I31" s="129"/>
    </row>
    <row r="32" spans="1:9" x14ac:dyDescent="0.3">
      <c r="A32" s="130"/>
      <c r="B32" s="498" t="s">
        <v>148</v>
      </c>
      <c r="C32" s="499"/>
      <c r="D32" s="499"/>
      <c r="E32" s="499"/>
      <c r="F32" s="499"/>
      <c r="G32" s="499"/>
      <c r="H32" s="500"/>
      <c r="I32" s="129"/>
    </row>
    <row r="33" spans="1:9" x14ac:dyDescent="0.3">
      <c r="A33" s="130"/>
      <c r="B33" s="501"/>
      <c r="C33" s="502"/>
      <c r="D33" s="502"/>
      <c r="E33" s="502"/>
      <c r="F33" s="502"/>
      <c r="G33" s="502"/>
      <c r="H33" s="503"/>
      <c r="I33" s="129"/>
    </row>
    <row r="34" spans="1:9" x14ac:dyDescent="0.3">
      <c r="A34" s="130"/>
      <c r="B34" s="501"/>
      <c r="C34" s="502"/>
      <c r="D34" s="502"/>
      <c r="E34" s="502"/>
      <c r="F34" s="502"/>
      <c r="G34" s="502"/>
      <c r="H34" s="503"/>
      <c r="I34" s="129"/>
    </row>
    <row r="35" spans="1:9" x14ac:dyDescent="0.3">
      <c r="A35" s="130"/>
      <c r="B35" s="501"/>
      <c r="C35" s="502"/>
      <c r="D35" s="502"/>
      <c r="E35" s="502"/>
      <c r="F35" s="502"/>
      <c r="G35" s="502"/>
      <c r="H35" s="503"/>
      <c r="I35" s="129"/>
    </row>
    <row r="36" spans="1:9" x14ac:dyDescent="0.3">
      <c r="A36" s="130"/>
      <c r="B36" s="501"/>
      <c r="C36" s="502"/>
      <c r="D36" s="502"/>
      <c r="E36" s="502"/>
      <c r="F36" s="502"/>
      <c r="G36" s="502"/>
      <c r="H36" s="503"/>
      <c r="I36" s="129"/>
    </row>
    <row r="37" spans="1:9" x14ac:dyDescent="0.3">
      <c r="A37" s="130"/>
      <c r="B37" s="501"/>
      <c r="C37" s="502"/>
      <c r="D37" s="502"/>
      <c r="E37" s="502"/>
      <c r="F37" s="502"/>
      <c r="G37" s="502"/>
      <c r="H37" s="503"/>
      <c r="I37" s="129"/>
    </row>
    <row r="38" spans="1:9" x14ac:dyDescent="0.3">
      <c r="A38" s="130"/>
      <c r="B38" s="501"/>
      <c r="C38" s="502"/>
      <c r="D38" s="502"/>
      <c r="E38" s="502"/>
      <c r="F38" s="502"/>
      <c r="G38" s="502"/>
      <c r="H38" s="503"/>
      <c r="I38" s="129"/>
    </row>
    <row r="39" spans="1:9" x14ac:dyDescent="0.3">
      <c r="A39" s="130"/>
      <c r="B39" s="501"/>
      <c r="C39" s="502"/>
      <c r="D39" s="502"/>
      <c r="E39" s="502"/>
      <c r="F39" s="502"/>
      <c r="G39" s="502"/>
      <c r="H39" s="503"/>
      <c r="I39" s="129"/>
    </row>
    <row r="40" spans="1:9" x14ac:dyDescent="0.3">
      <c r="A40" s="130"/>
      <c r="B40" s="501"/>
      <c r="C40" s="502"/>
      <c r="D40" s="502"/>
      <c r="E40" s="502"/>
      <c r="F40" s="502"/>
      <c r="G40" s="502"/>
      <c r="H40" s="503"/>
      <c r="I40" s="129"/>
    </row>
    <row r="41" spans="1:9" x14ac:dyDescent="0.3">
      <c r="A41" s="130"/>
      <c r="B41" s="501"/>
      <c r="C41" s="502"/>
      <c r="D41" s="502"/>
      <c r="E41" s="502"/>
      <c r="F41" s="502"/>
      <c r="G41" s="502"/>
      <c r="H41" s="503"/>
      <c r="I41" s="129"/>
    </row>
    <row r="42" spans="1:9" ht="15" thickBot="1" x14ac:dyDescent="0.35">
      <c r="A42" s="130"/>
      <c r="B42" s="504"/>
      <c r="C42" s="505"/>
      <c r="D42" s="505"/>
      <c r="E42" s="505"/>
      <c r="F42" s="505"/>
      <c r="G42" s="505"/>
      <c r="H42" s="506"/>
      <c r="I42" s="129"/>
    </row>
    <row r="43" spans="1:9" x14ac:dyDescent="0.3">
      <c r="A43" s="130"/>
      <c r="B43" s="143"/>
      <c r="C43" s="143"/>
      <c r="D43" s="143"/>
      <c r="E43" s="143"/>
      <c r="F43" s="143"/>
      <c r="G43" s="143"/>
      <c r="H43" s="143"/>
      <c r="I43" s="129"/>
    </row>
    <row r="44" spans="1:9" ht="15" thickBot="1" x14ac:dyDescent="0.35">
      <c r="A44" s="128"/>
      <c r="B44" s="127"/>
      <c r="C44" s="127"/>
      <c r="D44" s="127"/>
      <c r="E44" s="127"/>
      <c r="F44" s="127"/>
      <c r="G44" s="127"/>
      <c r="H44" s="127"/>
      <c r="I44" s="126"/>
    </row>
    <row r="45" spans="1:9" x14ac:dyDescent="0.3">
      <c r="A45" s="143"/>
      <c r="B45" s="143"/>
      <c r="C45" s="143"/>
      <c r="D45" s="143"/>
      <c r="E45" s="143"/>
      <c r="F45" s="143"/>
      <c r="G45" s="143"/>
      <c r="H45" s="143"/>
      <c r="I45" s="143"/>
    </row>
    <row r="46" spans="1:9" x14ac:dyDescent="0.3">
      <c r="A46" s="143"/>
      <c r="B46" s="143"/>
      <c r="C46" s="143"/>
      <c r="D46" s="143"/>
      <c r="E46" s="143"/>
      <c r="F46" s="143"/>
      <c r="G46" s="143"/>
      <c r="H46" s="143"/>
      <c r="I46" s="143"/>
    </row>
  </sheetData>
  <sheetProtection algorithmName="SHA-512" hashValue="gQ2mCZoYWmbpEC/PN8S1EZ2YBKn3QCLQ0Ll0Dg+tauP2e653w80u0Cwh0euRiYAPc0L+W8l2Gep197hhsU5maA==" saltValue="wtZruiTy2Suha8MjtZn8rA==" spinCount="100000" sheet="1" objects="1" scenarios="1" selectLockedCells="1" selectUnlockedCells="1"/>
  <mergeCells count="4">
    <mergeCell ref="A2:I2"/>
    <mergeCell ref="A6:B6"/>
    <mergeCell ref="C6:E6"/>
    <mergeCell ref="B32:H4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12</xdr:row>
                    <xdr:rowOff>45720</xdr:rowOff>
                  </from>
                  <to>
                    <xdr:col>0</xdr:col>
                    <xdr:colOff>464820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11</xdr:row>
                    <xdr:rowOff>45720</xdr:rowOff>
                  </from>
                  <to>
                    <xdr:col>0</xdr:col>
                    <xdr:colOff>464820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13</xdr:row>
                    <xdr:rowOff>45720</xdr:rowOff>
                  </from>
                  <to>
                    <xdr:col>0</xdr:col>
                    <xdr:colOff>464820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10</xdr:row>
                    <xdr:rowOff>45720</xdr:rowOff>
                  </from>
                  <to>
                    <xdr:col>0</xdr:col>
                    <xdr:colOff>464820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9</xdr:row>
                    <xdr:rowOff>30480</xdr:rowOff>
                  </from>
                  <to>
                    <xdr:col>1</xdr:col>
                    <xdr:colOff>449580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12</xdr:row>
                    <xdr:rowOff>45720</xdr:rowOff>
                  </from>
                  <to>
                    <xdr:col>1</xdr:col>
                    <xdr:colOff>449580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11</xdr:row>
                    <xdr:rowOff>45720</xdr:rowOff>
                  </from>
                  <to>
                    <xdr:col>1</xdr:col>
                    <xdr:colOff>449580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13</xdr:row>
                    <xdr:rowOff>45720</xdr:rowOff>
                  </from>
                  <to>
                    <xdr:col>1</xdr:col>
                    <xdr:colOff>449580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10</xdr:row>
                    <xdr:rowOff>45720</xdr:rowOff>
                  </from>
                  <to>
                    <xdr:col>1</xdr:col>
                    <xdr:colOff>449580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9</xdr:row>
                    <xdr:rowOff>38100</xdr:rowOff>
                  </from>
                  <to>
                    <xdr:col>0</xdr:col>
                    <xdr:colOff>464820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18</xdr:row>
                    <xdr:rowOff>22860</xdr:rowOff>
                  </from>
                  <to>
                    <xdr:col>0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17</xdr:row>
                    <xdr:rowOff>22860</xdr:rowOff>
                  </from>
                  <to>
                    <xdr:col>0</xdr:col>
                    <xdr:colOff>480060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19</xdr:row>
                    <xdr:rowOff>22860</xdr:rowOff>
                  </from>
                  <to>
                    <xdr:col>0</xdr:col>
                    <xdr:colOff>480060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16</xdr:row>
                    <xdr:rowOff>22860</xdr:rowOff>
                  </from>
                  <to>
                    <xdr:col>0</xdr:col>
                    <xdr:colOff>480060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15</xdr:row>
                    <xdr:rowOff>0</xdr:rowOff>
                  </from>
                  <to>
                    <xdr:col>1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18</xdr:row>
                    <xdr:rowOff>22860</xdr:rowOff>
                  </from>
                  <to>
                    <xdr:col>1</xdr:col>
                    <xdr:colOff>457200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17</xdr:row>
                    <xdr:rowOff>22860</xdr:rowOff>
                  </from>
                  <to>
                    <xdr:col>1</xdr:col>
                    <xdr:colOff>457200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19</xdr:row>
                    <xdr:rowOff>22860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16</xdr:row>
                    <xdr:rowOff>22860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15</xdr:row>
                    <xdr:rowOff>7620</xdr:rowOff>
                  </from>
                  <to>
                    <xdr:col>0</xdr:col>
                    <xdr:colOff>480060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23</xdr:row>
                    <xdr:rowOff>22860</xdr:rowOff>
                  </from>
                  <to>
                    <xdr:col>0</xdr:col>
                    <xdr:colOff>480060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22</xdr:row>
                    <xdr:rowOff>22860</xdr:rowOff>
                  </from>
                  <to>
                    <xdr:col>0</xdr:col>
                    <xdr:colOff>480060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24</xdr:row>
                    <xdr:rowOff>22860</xdr:rowOff>
                  </from>
                  <to>
                    <xdr:col>0</xdr:col>
                    <xdr:colOff>480060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21</xdr:row>
                    <xdr:rowOff>22860</xdr:rowOff>
                  </from>
                  <to>
                    <xdr:col>0</xdr:col>
                    <xdr:colOff>480060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20</xdr:row>
                    <xdr:rowOff>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23</xdr:row>
                    <xdr:rowOff>22860</xdr:rowOff>
                  </from>
                  <to>
                    <xdr:col>1</xdr:col>
                    <xdr:colOff>457200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22</xdr:row>
                    <xdr:rowOff>22860</xdr:rowOff>
                  </from>
                  <to>
                    <xdr:col>1</xdr:col>
                    <xdr:colOff>457200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24</xdr:row>
                    <xdr:rowOff>22860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21</xdr:row>
                    <xdr:rowOff>22860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20</xdr:row>
                    <xdr:rowOff>7620</xdr:rowOff>
                  </from>
                  <to>
                    <xdr:col>0</xdr:col>
                    <xdr:colOff>480060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28</xdr:row>
                    <xdr:rowOff>38100</xdr:rowOff>
                  </from>
                  <to>
                    <xdr:col>0</xdr:col>
                    <xdr:colOff>480060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27</xdr:row>
                    <xdr:rowOff>38100</xdr:rowOff>
                  </from>
                  <to>
                    <xdr:col>0</xdr:col>
                    <xdr:colOff>480060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29</xdr:row>
                    <xdr:rowOff>38100</xdr:rowOff>
                  </from>
                  <to>
                    <xdr:col>0</xdr:col>
                    <xdr:colOff>480060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26</xdr:row>
                    <xdr:rowOff>38100</xdr:rowOff>
                  </from>
                  <to>
                    <xdr:col>0</xdr:col>
                    <xdr:colOff>480060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25</xdr:row>
                    <xdr:rowOff>22860</xdr:rowOff>
                  </from>
                  <to>
                    <xdr:col>1</xdr:col>
                    <xdr:colOff>457200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28</xdr:row>
                    <xdr:rowOff>38100</xdr:rowOff>
                  </from>
                  <to>
                    <xdr:col>1</xdr:col>
                    <xdr:colOff>457200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27</xdr:row>
                    <xdr:rowOff>38100</xdr:rowOff>
                  </from>
                  <to>
                    <xdr:col>1</xdr:col>
                    <xdr:colOff>457200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29</xdr:row>
                    <xdr:rowOff>38100</xdr:rowOff>
                  </from>
                  <to>
                    <xdr:col>1</xdr:col>
                    <xdr:colOff>457200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26</xdr:row>
                    <xdr:rowOff>38100</xdr:rowOff>
                  </from>
                  <to>
                    <xdr:col>1</xdr:col>
                    <xdr:colOff>457200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 sizeWithCells="1">
                  <from>
                    <xdr:col>0</xdr:col>
                    <xdr:colOff>175260</xdr:colOff>
                    <xdr:row>25</xdr:row>
                    <xdr:rowOff>30480</xdr:rowOff>
                  </from>
                  <to>
                    <xdr:col>0</xdr:col>
                    <xdr:colOff>480060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 sizeWithCells="1">
                  <from>
                    <xdr:col>0</xdr:col>
                    <xdr:colOff>160020</xdr:colOff>
                    <xdr:row>14</xdr:row>
                    <xdr:rowOff>0</xdr:rowOff>
                  </from>
                  <to>
                    <xdr:col>0</xdr:col>
                    <xdr:colOff>464820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0</xdr:rowOff>
                  </from>
                  <to>
                    <xdr:col>1</xdr:col>
                    <xdr:colOff>449580</xdr:colOff>
                    <xdr:row>14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Ridership Report</vt:lpstr>
      <vt:lpstr>Sales Report</vt:lpstr>
      <vt:lpstr>Vehicle Inspection Report</vt:lpstr>
      <vt:lpstr>SAMPLE Ridership Report</vt:lpstr>
      <vt:lpstr>SAMPLE Sales Report</vt:lpstr>
      <vt:lpstr>SAMPLE Vehicle Inspection..</vt:lpstr>
      <vt:lpstr>'Ridership Report'!Print_Area</vt:lpstr>
      <vt:lpstr>'Sales Report'!Print_Area</vt:lpstr>
      <vt:lpstr>'SAMPLE Sales Report'!Print_Area</vt:lpstr>
    </vt:vector>
  </TitlesOfParts>
  <Company>Kitsap Transit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Williams</dc:creator>
  <cp:lastModifiedBy>Tommy Fernandez</cp:lastModifiedBy>
  <cp:lastPrinted>2021-08-03T21:59:15Z</cp:lastPrinted>
  <dcterms:created xsi:type="dcterms:W3CDTF">2018-05-24T19:27:37Z</dcterms:created>
  <dcterms:modified xsi:type="dcterms:W3CDTF">2023-09-05T14:58:25Z</dcterms:modified>
</cp:coreProperties>
</file>