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mc:AlternateContent xmlns:mc="http://schemas.openxmlformats.org/markup-compatibility/2006">
    <mc:Choice Requires="x15">
      <x15ac:absPath xmlns:x15ac="http://schemas.microsoft.com/office/spreadsheetml/2010/11/ac" url="https://kitsaptransit12.sharepoint.com/sites/RideShare/Shared Documents/RideShare/VanPool/Monthly reports/NewReport/"/>
    </mc:Choice>
  </mc:AlternateContent>
  <xr:revisionPtr revIDLastSave="233" documentId="8_{DF715D37-E093-49C0-B145-43EDAC74D2EC}" xr6:coauthVersionLast="47" xr6:coauthVersionMax="47" xr10:uidLastSave="{DA9E0AD4-44BB-45F1-AACA-B60A0C9A2775}"/>
  <bookViews>
    <workbookView xWindow="22932" yWindow="-108" windowWidth="23256" windowHeight="12456" tabRatio="746" xr2:uid="{03F28702-BBEB-4659-83BA-8D35B77CD98A}"/>
  </bookViews>
  <sheets>
    <sheet name="Ridership Report" sheetId="12" r:id="rId1"/>
    <sheet name="Sales Report" sheetId="13" r:id="rId2"/>
    <sheet name="Vehicle Inspection Report" sheetId="14" r:id="rId3"/>
  </sheets>
  <definedNames>
    <definedName name="_xlnm.Print_Area" localSheetId="0">'Ridership Report'!$B$2:$AM$33</definedName>
    <definedName name="_xlnm.Print_Area" localSheetId="1">'Sales Report'!$B$2:$AA$36</definedName>
    <definedName name="_xlnm.Print_Area" localSheetId="2">'Vehicle Inspection Report'!$B$3:$F$34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2" l="1"/>
  <c r="AK16" i="12"/>
  <c r="AL16" i="12" a="1"/>
  <c r="AM16" i="12" a="1"/>
  <c r="AK17" i="12"/>
  <c r="AL17" i="12" a="1"/>
  <c r="AM17" i="12" a="1"/>
  <c r="AK18" i="12"/>
  <c r="AL18" i="12" a="1"/>
  <c r="AM18" i="12" a="1"/>
  <c r="AK19" i="12"/>
  <c r="AL19" i="12" a="1"/>
  <c r="AM19" i="12" a="1"/>
  <c r="AK20" i="12"/>
  <c r="AL20" i="12" a="1"/>
  <c r="AM20" i="12" a="1"/>
  <c r="AK21" i="12"/>
  <c r="AL21" i="12" a="1"/>
  <c r="AM21" i="12" a="1"/>
  <c r="AK22" i="12"/>
  <c r="AL22" i="12" a="1"/>
  <c r="AM22" i="12" a="1"/>
  <c r="AK23" i="12"/>
  <c r="AL23" i="12" a="1"/>
  <c r="AM23" i="12" a="1"/>
  <c r="AK24" i="12"/>
  <c r="AL24" i="12" a="1"/>
  <c r="AM24" i="12" a="1"/>
  <c r="AK25" i="12"/>
  <c r="AL25" i="12" a="1"/>
  <c r="AM25" i="12" a="1"/>
  <c r="AK26" i="12"/>
  <c r="AL26" i="12" a="1"/>
  <c r="AM26" i="12" a="1"/>
  <c r="AK27" i="12"/>
  <c r="AL27" i="12" a="1"/>
  <c r="AM27" i="12" a="1"/>
  <c r="AK28" i="12"/>
  <c r="AL28" i="12" a="1"/>
  <c r="AM28" i="12" a="1"/>
  <c r="AK29" i="12"/>
  <c r="AL29" i="12" a="1"/>
  <c r="AM29" i="12" a="1"/>
  <c r="AK30" i="12"/>
  <c r="AL30" i="12" a="1"/>
  <c r="AM30" i="12" a="1"/>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F32" i="12" a="1"/>
  <c r="G32" i="12" a="1"/>
  <c r="G33" i="12" s="1"/>
  <c r="H32" i="12" a="1"/>
  <c r="H33" i="12" s="1"/>
  <c r="I32" i="12" a="1"/>
  <c r="I33" i="12" s="1"/>
  <c r="J32" i="12" a="1"/>
  <c r="J33" i="12" s="1"/>
  <c r="K32" i="12" a="1"/>
  <c r="K33" i="12" s="1"/>
  <c r="L32" i="12" a="1"/>
  <c r="L33" i="12" s="1"/>
  <c r="M32" i="12" a="1"/>
  <c r="M33" i="12" s="1"/>
  <c r="N32" i="12" a="1"/>
  <c r="N33" i="12" s="1"/>
  <c r="O32" i="12" a="1"/>
  <c r="O33" i="12" s="1"/>
  <c r="P32" i="12" a="1"/>
  <c r="P33" i="12" s="1"/>
  <c r="Q32" i="12" a="1"/>
  <c r="Q33" i="12" s="1"/>
  <c r="R32" i="12" a="1"/>
  <c r="R33" i="12" s="1"/>
  <c r="S32" i="12" a="1"/>
  <c r="S33" i="12" s="1"/>
  <c r="T32" i="12" a="1"/>
  <c r="T33" i="12" s="1"/>
  <c r="U32" i="12" a="1"/>
  <c r="U33" i="12" s="1"/>
  <c r="V32" i="12" a="1"/>
  <c r="V33" i="12" s="1"/>
  <c r="W32" i="12" a="1"/>
  <c r="W33" i="12" s="1"/>
  <c r="X32" i="12" a="1"/>
  <c r="X33" i="12" s="1"/>
  <c r="Y32" i="12" a="1"/>
  <c r="Y33" i="12" s="1"/>
  <c r="Z32" i="12" a="1"/>
  <c r="Z33" i="12" s="1"/>
  <c r="AA32" i="12" a="1"/>
  <c r="AA33" i="12" s="1"/>
  <c r="AB32" i="12" a="1"/>
  <c r="AB33" i="12" s="1"/>
  <c r="AC32" i="12" a="1"/>
  <c r="AC33" i="12" s="1"/>
  <c r="AD32" i="12" a="1"/>
  <c r="AD33" i="12" s="1"/>
  <c r="AE32" i="12" a="1"/>
  <c r="AE33" i="12" s="1"/>
  <c r="AF32" i="12" a="1"/>
  <c r="AF33" i="12" s="1"/>
  <c r="AG32" i="12" a="1"/>
  <c r="AH32" i="12" a="1"/>
  <c r="AH33" i="12" s="1"/>
  <c r="AI32" i="12" a="1"/>
  <c r="AI33" i="12" s="1"/>
  <c r="AJ32" i="12" a="1"/>
  <c r="AJ33" i="12" s="1"/>
  <c r="AG33" i="12"/>
  <c r="AH53" i="12" a="1"/>
  <c r="AH62" i="12" a="1"/>
  <c r="I12" i="13"/>
  <c r="N13" i="13"/>
  <c r="D14" i="13"/>
  <c r="O48" i="13" s="1"/>
  <c r="N18" i="13"/>
  <c r="N19" i="13"/>
  <c r="N20" i="13"/>
  <c r="X20" i="13"/>
  <c r="N21" i="13"/>
  <c r="N22" i="13"/>
  <c r="X22" i="13"/>
  <c r="N23" i="13"/>
  <c r="N24" i="13"/>
  <c r="N25" i="13"/>
  <c r="N26" i="13"/>
  <c r="N27" i="13"/>
  <c r="N28" i="13"/>
  <c r="N29" i="13"/>
  <c r="N30" i="13"/>
  <c r="N31" i="13"/>
  <c r="N32" i="13"/>
  <c r="H33" i="13"/>
  <c r="X17" i="13" s="1"/>
  <c r="I33" i="13"/>
  <c r="X18" i="13" s="1"/>
  <c r="J33" i="13"/>
  <c r="X19" i="13" s="1"/>
  <c r="L33" i="13"/>
  <c r="M33" i="13"/>
  <c r="X21" i="13" s="1"/>
  <c r="O50" i="13"/>
  <c r="AL63" i="13"/>
  <c r="AT64" i="13"/>
  <c r="AU64" i="13"/>
  <c r="AV64" i="13"/>
  <c r="AW64" i="13"/>
  <c r="AX64" i="13"/>
  <c r="AY64" i="13"/>
  <c r="AZ64" i="13"/>
  <c r="BA64" i="13"/>
  <c r="BB64" i="13"/>
  <c r="BC64" i="13"/>
  <c r="AL69" i="13"/>
  <c r="AV70" i="13"/>
  <c r="AW70" i="13"/>
  <c r="AX70" i="13"/>
  <c r="AY70" i="13"/>
  <c r="AZ70" i="13"/>
  <c r="BA70" i="13"/>
  <c r="BB70" i="13"/>
  <c r="BC70" i="13"/>
  <c r="AV71" i="13"/>
  <c r="AW71" i="13"/>
  <c r="AX71" i="13"/>
  <c r="AY71" i="13"/>
  <c r="AZ71" i="13"/>
  <c r="BA71" i="13"/>
  <c r="BB71" i="13"/>
  <c r="BC71" i="13"/>
  <c r="AV72" i="13"/>
  <c r="AW72" i="13"/>
  <c r="AX72" i="13"/>
  <c r="AY72" i="13"/>
  <c r="AZ72" i="13"/>
  <c r="BA72" i="13"/>
  <c r="BB72" i="13"/>
  <c r="BC72" i="13"/>
  <c r="AV73" i="13"/>
  <c r="AW73" i="13"/>
  <c r="AX73" i="13"/>
  <c r="AY73" i="13"/>
  <c r="AZ73" i="13"/>
  <c r="BA73" i="13"/>
  <c r="BB73" i="13"/>
  <c r="BC73" i="13"/>
  <c r="AV74" i="13"/>
  <c r="AW74" i="13"/>
  <c r="AX74" i="13"/>
  <c r="AY74" i="13"/>
  <c r="AZ74" i="13"/>
  <c r="BA74" i="13"/>
  <c r="BB74" i="13"/>
  <c r="BC74" i="13"/>
  <c r="AV75" i="13"/>
  <c r="AW75" i="13"/>
  <c r="AX75" i="13"/>
  <c r="AY75" i="13"/>
  <c r="AZ75" i="13"/>
  <c r="BA75" i="13"/>
  <c r="BB75" i="13"/>
  <c r="BC75" i="13"/>
  <c r="AV76" i="13"/>
  <c r="AW76" i="13"/>
  <c r="AX76" i="13"/>
  <c r="AY76" i="13"/>
  <c r="AZ76" i="13"/>
  <c r="BA76" i="13"/>
  <c r="BB76" i="13"/>
  <c r="BC76" i="13"/>
  <c r="AV77" i="13"/>
  <c r="AW77" i="13"/>
  <c r="AX77" i="13"/>
  <c r="AY77" i="13"/>
  <c r="AZ77" i="13"/>
  <c r="BA77" i="13"/>
  <c r="BB77" i="13"/>
  <c r="BC77" i="13"/>
  <c r="AL78" i="13"/>
  <c r="AV78" i="13"/>
  <c r="AW78" i="13"/>
  <c r="AX78" i="13"/>
  <c r="AY78" i="13"/>
  <c r="AZ78" i="13"/>
  <c r="BA78" i="13"/>
  <c r="BB78" i="13"/>
  <c r="BC78" i="13"/>
  <c r="AV79" i="13"/>
  <c r="AW79" i="13"/>
  <c r="AX79" i="13"/>
  <c r="AY79" i="13"/>
  <c r="AZ79" i="13"/>
  <c r="BA79" i="13"/>
  <c r="BB79" i="13"/>
  <c r="BC79" i="13"/>
  <c r="AV80" i="13"/>
  <c r="AW80" i="13"/>
  <c r="AX80" i="13"/>
  <c r="AY80" i="13"/>
  <c r="AZ80" i="13"/>
  <c r="BA80" i="13"/>
  <c r="BB80" i="13"/>
  <c r="BC80" i="13"/>
  <c r="AV81" i="13"/>
  <c r="AW81" i="13"/>
  <c r="AX81" i="13"/>
  <c r="AY81" i="13"/>
  <c r="AZ81" i="13"/>
  <c r="BA81" i="13"/>
  <c r="BB81" i="13"/>
  <c r="BC81" i="13"/>
  <c r="AV82" i="13"/>
  <c r="AW82" i="13"/>
  <c r="AX82" i="13"/>
  <c r="AY82" i="13"/>
  <c r="AZ82" i="13"/>
  <c r="BA82" i="13"/>
  <c r="BB82" i="13"/>
  <c r="BC82" i="13"/>
  <c r="AV83" i="13"/>
  <c r="AW83" i="13"/>
  <c r="AX83" i="13"/>
  <c r="AY83" i="13"/>
  <c r="AZ83" i="13"/>
  <c r="BA83" i="13"/>
  <c r="BB83" i="13"/>
  <c r="BC83" i="13"/>
  <c r="AV84" i="13"/>
  <c r="AW84" i="13"/>
  <c r="AX84" i="13"/>
  <c r="AY84" i="13"/>
  <c r="AZ84" i="13"/>
  <c r="BA84" i="13"/>
  <c r="BB84" i="13"/>
  <c r="BC84" i="13"/>
  <c r="AV85" i="13"/>
  <c r="AW85" i="13"/>
  <c r="AX85" i="13"/>
  <c r="AY85" i="13"/>
  <c r="AZ85" i="13"/>
  <c r="BA85" i="13"/>
  <c r="BB85" i="13"/>
  <c r="BC85" i="13"/>
  <c r="AV86" i="13"/>
  <c r="AW86" i="13"/>
  <c r="AX86" i="13"/>
  <c r="AY86" i="13"/>
  <c r="AZ86" i="13"/>
  <c r="BA86" i="13"/>
  <c r="BB86" i="13"/>
  <c r="BC86" i="13"/>
  <c r="AV87" i="13"/>
  <c r="AW87" i="13"/>
  <c r="AX87" i="13"/>
  <c r="AY87" i="13"/>
  <c r="AZ87" i="13"/>
  <c r="BA87" i="13"/>
  <c r="BB87" i="13"/>
  <c r="BC87" i="13"/>
  <c r="AV88" i="13"/>
  <c r="AW88" i="13"/>
  <c r="AX88" i="13"/>
  <c r="AY88" i="13"/>
  <c r="AZ88" i="13"/>
  <c r="BA88" i="13"/>
  <c r="BB88" i="13"/>
  <c r="BC88" i="13"/>
  <c r="AV89" i="13"/>
  <c r="AW89" i="13"/>
  <c r="AX89" i="13"/>
  <c r="AY89" i="13"/>
  <c r="AZ89" i="13"/>
  <c r="BA89" i="13"/>
  <c r="BB89" i="13"/>
  <c r="BC89" i="13"/>
  <c r="AV90" i="13"/>
  <c r="AW90" i="13"/>
  <c r="AX90" i="13"/>
  <c r="AY90" i="13"/>
  <c r="AZ90" i="13"/>
  <c r="BA90" i="13"/>
  <c r="BB90" i="13"/>
  <c r="BC90" i="13"/>
  <c r="AV91" i="13"/>
  <c r="AW91" i="13"/>
  <c r="AX91" i="13"/>
  <c r="AY91" i="13"/>
  <c r="AZ91" i="13"/>
  <c r="BA91" i="13"/>
  <c r="BB91" i="13"/>
  <c r="BC91" i="13"/>
  <c r="AV92" i="13"/>
  <c r="AW92" i="13"/>
  <c r="AX92" i="13"/>
  <c r="AY92" i="13"/>
  <c r="AZ92" i="13"/>
  <c r="BA92" i="13"/>
  <c r="BB92" i="13"/>
  <c r="BC92" i="13"/>
  <c r="AV93" i="13"/>
  <c r="AW93" i="13"/>
  <c r="AX93" i="13"/>
  <c r="AY93" i="13"/>
  <c r="AZ93" i="13"/>
  <c r="BA93" i="13"/>
  <c r="BB93" i="13"/>
  <c r="BC93" i="13"/>
  <c r="AV94" i="13"/>
  <c r="AW94" i="13"/>
  <c r="AX94" i="13"/>
  <c r="AY94" i="13"/>
  <c r="AZ94" i="13"/>
  <c r="BA94" i="13"/>
  <c r="BB94" i="13"/>
  <c r="BC94" i="13"/>
  <c r="AV95" i="13"/>
  <c r="AW95" i="13"/>
  <c r="AX95" i="13"/>
  <c r="AY95" i="13"/>
  <c r="AZ95" i="13"/>
  <c r="BA95" i="13"/>
  <c r="BB95" i="13"/>
  <c r="BC95" i="13"/>
  <c r="AV96" i="13"/>
  <c r="AW96" i="13"/>
  <c r="AX96" i="13"/>
  <c r="AY96" i="13"/>
  <c r="AZ96" i="13"/>
  <c r="BA96" i="13"/>
  <c r="BB96" i="13"/>
  <c r="BC96" i="13"/>
  <c r="AV97" i="13"/>
  <c r="AW97" i="13"/>
  <c r="AX97" i="13"/>
  <c r="AY97" i="13"/>
  <c r="AZ97" i="13"/>
  <c r="BA97" i="13"/>
  <c r="BB97" i="13"/>
  <c r="BC97" i="13"/>
  <c r="AV98" i="13"/>
  <c r="AW98" i="13"/>
  <c r="AX98" i="13"/>
  <c r="AY98" i="13"/>
  <c r="AZ98" i="13"/>
  <c r="BA98" i="13"/>
  <c r="BB98" i="13"/>
  <c r="BC98" i="13"/>
  <c r="AV99" i="13"/>
  <c r="AW99" i="13"/>
  <c r="AX99" i="13"/>
  <c r="AY99" i="13"/>
  <c r="AZ99" i="13"/>
  <c r="BA99" i="13"/>
  <c r="BB99" i="13"/>
  <c r="BC99" i="13"/>
  <c r="AV100" i="13"/>
  <c r="AW100" i="13"/>
  <c r="AX100" i="13"/>
  <c r="AY100" i="13"/>
  <c r="AZ100" i="13"/>
  <c r="BA100" i="13"/>
  <c r="BB100" i="13"/>
  <c r="BC100" i="13"/>
  <c r="AV101" i="13"/>
  <c r="AW101" i="13"/>
  <c r="AX101" i="13"/>
  <c r="AY101" i="13"/>
  <c r="AZ101" i="13"/>
  <c r="BA101" i="13"/>
  <c r="BB101" i="13"/>
  <c r="BC101" i="13"/>
  <c r="AV102" i="13"/>
  <c r="AW102" i="13"/>
  <c r="AX102" i="13"/>
  <c r="AY102" i="13"/>
  <c r="AZ102" i="13"/>
  <c r="BA102" i="13"/>
  <c r="BB102" i="13"/>
  <c r="BC102" i="13"/>
  <c r="AV103" i="13"/>
  <c r="AW103" i="13"/>
  <c r="AX103" i="13"/>
  <c r="AY103" i="13"/>
  <c r="AZ103" i="13"/>
  <c r="BA103" i="13"/>
  <c r="BB103" i="13"/>
  <c r="BC103" i="13"/>
  <c r="AV104" i="13"/>
  <c r="AW104" i="13"/>
  <c r="AX104" i="13"/>
  <c r="AY104" i="13"/>
  <c r="AZ104" i="13"/>
  <c r="BA104" i="13"/>
  <c r="BB104" i="13"/>
  <c r="BC104" i="13"/>
  <c r="AV105" i="13"/>
  <c r="AW105" i="13"/>
  <c r="AX105" i="13"/>
  <c r="AY105" i="13"/>
  <c r="AZ105" i="13"/>
  <c r="BA105" i="13"/>
  <c r="BB105" i="13"/>
  <c r="BC105" i="13"/>
  <c r="AV106" i="13"/>
  <c r="AW106" i="13"/>
  <c r="AX106" i="13"/>
  <c r="AY106" i="13"/>
  <c r="AZ106" i="13"/>
  <c r="BA106" i="13"/>
  <c r="BB106" i="13"/>
  <c r="BC106" i="13"/>
  <c r="G47" i="14"/>
  <c r="H50" i="14"/>
  <c r="G45" i="14" s="1"/>
  <c r="N33" i="13" l="1"/>
  <c r="I13" i="13"/>
  <c r="AH54" i="12" a="1"/>
  <c r="M7" i="12"/>
  <c r="M3" i="12"/>
  <c r="AH61" i="12" a="1"/>
  <c r="R48" i="12" s="1"/>
  <c r="M6" i="12"/>
  <c r="N2" i="13"/>
  <c r="M2" i="12" a="1"/>
  <c r="AH55" i="12" s="1"/>
  <c r="F33" i="12"/>
  <c r="M4" i="12"/>
  <c r="G46" i="14"/>
  <c r="N3" i="13" l="1"/>
  <c r="N5" i="13" s="1"/>
  <c r="N6" i="13" s="1"/>
  <c r="R46" i="12" a="1"/>
  <c r="R47" i="12"/>
  <c r="AL66" i="13"/>
  <c r="AL73" i="13" s="1"/>
  <c r="O49" i="13"/>
  <c r="N8" i="13" l="1"/>
  <c r="X23" i="13" l="1"/>
  <c r="O47" i="13" s="1"/>
  <c r="K43" i="13" s="1"/>
  <c r="P13" i="13"/>
  <c r="O58" i="13" s="1"/>
  <c r="K44" i="13" l="1"/>
  <c r="K4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7" authorId="0" shapeId="0" xr:uid="{00000000-0006-0000-0100-000001000000}">
      <text>
        <r>
          <rPr>
            <sz val="10"/>
            <color rgb="FF000000"/>
            <rFont val="Tahoma"/>
            <family val="2"/>
          </rPr>
          <t>Enter the total number of miles driven to the agency's maintenance facility and back.</t>
        </r>
      </text>
    </comment>
    <comment ref="N7" authorId="0" shapeId="0" xr:uid="{00000000-0006-0000-0100-000002000000}">
      <text>
        <r>
          <rPr>
            <sz val="10"/>
            <color rgb="FF000000"/>
            <rFont val="Tahoma"/>
            <family val="2"/>
          </rPr>
          <t>You must add a $30 late fee if you have not turned in your report or the payment by the 9th.</t>
        </r>
      </text>
    </comment>
    <comment ref="I8" authorId="0" shapeId="0" xr:uid="{00000000-0006-0000-0100-000003000000}">
      <text>
        <r>
          <rPr>
            <sz val="10"/>
            <color rgb="FF000000"/>
            <rFont val="Tahoma"/>
            <family val="2"/>
          </rPr>
          <t>Enter the total number of miles the Spare Van was driven to the agency's maintenance facility and back.</t>
        </r>
      </text>
    </comment>
    <comment ref="I9" authorId="0" shapeId="0" xr:uid="{00000000-0006-0000-0100-000004000000}">
      <text>
        <r>
          <rPr>
            <sz val="10"/>
            <color rgb="FF000000"/>
            <rFont val="Tahoma"/>
            <family val="2"/>
          </rPr>
          <t>Did you make a trip to the gas station that was not part of your commute? Enter those miles here.</t>
        </r>
      </text>
    </comment>
    <comment ref="N9" authorId="0" shapeId="0" xr:uid="{00000000-0006-0000-0100-000005000000}">
      <text>
        <r>
          <rPr>
            <sz val="10"/>
            <color rgb="FF000000"/>
            <rFont val="Tahoma"/>
            <family val="2"/>
          </rPr>
          <t>Did you purchase something for the van such as oil or wiper fluid? Did you get approval from the agency? Do you have receipts? If you answered yes to all these, take the deduction. Be sure to send the receipts to the agency.</t>
        </r>
      </text>
    </comment>
    <comment ref="I10" authorId="0" shapeId="0" xr:uid="{00000000-0006-0000-0100-000006000000}">
      <text>
        <r>
          <rPr>
            <sz val="10"/>
            <color rgb="FF000000"/>
            <rFont val="Tahoma"/>
            <family val="2"/>
          </rPr>
          <t>Did you take your van for a car wash and that trip was not part of your commute? Enter those miles here.</t>
        </r>
      </text>
    </comment>
    <comment ref="N10" authorId="0" shapeId="0" xr:uid="{00000000-0006-0000-0100-000007000000}">
      <text>
        <r>
          <rPr>
            <sz val="10"/>
            <color rgb="FF000000"/>
            <rFont val="Tahoma"/>
            <family val="2"/>
          </rPr>
          <t>$10 credit is allowed if you washed the van at home.</t>
        </r>
      </text>
    </comment>
    <comment ref="G11" authorId="0" shapeId="0" xr:uid="{00000000-0006-0000-0100-000008000000}">
      <text>
        <r>
          <rPr>
            <sz val="9"/>
            <color rgb="FF000000"/>
            <rFont val="Tahoma"/>
            <family val="2"/>
          </rPr>
          <t>Unplanned deviation miles may include construction detours or ferry disruptions.</t>
        </r>
      </text>
    </comment>
    <comment ref="N11" authorId="0" shapeId="0" xr:uid="{00000000-0006-0000-0100-000009000000}">
      <text>
        <r>
          <rPr>
            <sz val="10"/>
            <color rgb="FF000000"/>
            <rFont val="Tahoma"/>
            <family val="2"/>
          </rPr>
          <t>Enter the fare of new riders that started in the current month.</t>
        </r>
        <r>
          <rPr>
            <sz val="9"/>
            <color rgb="FF000000"/>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<sst xmlns="http://schemas.openxmlformats.org/spreadsheetml/2006/main" count="290" uniqueCount="208">
  <si>
    <t>Date Generated</t>
  </si>
  <si>
    <t>Number of Commute Days</t>
  </si>
  <si>
    <t>TRIP KEY (One Way)</t>
  </si>
  <si>
    <r>
      <rPr>
        <b/>
        <sz val="9"/>
        <color rgb="FF000000"/>
        <rFont val="Arial"/>
        <family val="2"/>
      </rPr>
      <t>Sample Recording Entries (Round Trip)</t>
    </r>
    <r>
      <rPr>
        <sz val="9"/>
        <color rgb="FF000000"/>
        <rFont val="Arial"/>
        <family val="2"/>
      </rPr>
      <t xml:space="preserve">
</t>
    </r>
    <r>
      <rPr>
        <b/>
        <sz val="9"/>
        <color rgb="FF000000"/>
        <rFont val="Arial"/>
        <family val="2"/>
      </rPr>
      <t>DD</t>
    </r>
    <r>
      <rPr>
        <sz val="9"/>
        <color rgb="FF000000"/>
        <rFont val="Arial"/>
        <family val="2"/>
      </rPr>
      <t xml:space="preserve"> = Drove to work, Drove back from work
</t>
    </r>
    <r>
      <rPr>
        <b/>
        <sz val="9"/>
        <color rgb="FF000000"/>
        <rFont val="Arial"/>
        <family val="2"/>
      </rPr>
      <t>DR</t>
    </r>
    <r>
      <rPr>
        <sz val="9"/>
        <color rgb="FF000000"/>
        <rFont val="Arial"/>
        <family val="2"/>
      </rPr>
      <t xml:space="preserve"> = Drove to work, Rode back from work
</t>
    </r>
    <r>
      <rPr>
        <b/>
        <sz val="9"/>
        <color rgb="FF000000"/>
        <rFont val="Arial"/>
        <family val="2"/>
      </rPr>
      <t>RD</t>
    </r>
    <r>
      <rPr>
        <sz val="9"/>
        <color rgb="FF000000"/>
        <rFont val="Arial"/>
        <family val="2"/>
      </rPr>
      <t xml:space="preserve"> = Rode to work, Drove back from work
</t>
    </r>
    <r>
      <rPr>
        <b/>
        <sz val="9"/>
        <color rgb="FF000000"/>
        <rFont val="Arial"/>
        <family val="2"/>
      </rPr>
      <t>RR</t>
    </r>
    <r>
      <rPr>
        <sz val="9"/>
        <color rgb="FF000000"/>
        <rFont val="Arial"/>
        <family val="2"/>
      </rPr>
      <t xml:space="preserve"> = Rode to work, Rode back from work
</t>
    </r>
    <r>
      <rPr>
        <b/>
        <sz val="9"/>
        <color rgb="FF000000"/>
        <rFont val="Arial"/>
        <family val="2"/>
      </rPr>
      <t>RC</t>
    </r>
    <r>
      <rPr>
        <sz val="9"/>
        <color rgb="FF000000"/>
        <rFont val="Arial"/>
        <family val="2"/>
      </rPr>
      <t xml:space="preserve"> = Rode to work, Cancelled ride back from work
</t>
    </r>
    <r>
      <rPr>
        <b/>
        <sz val="9"/>
        <color rgb="FF000000"/>
        <rFont val="Arial"/>
        <family val="2"/>
      </rPr>
      <t>NR</t>
    </r>
    <r>
      <rPr>
        <sz val="9"/>
        <color rgb="FF000000"/>
        <rFont val="Arial"/>
        <family val="2"/>
      </rPr>
      <t xml:space="preserve"> = No Show to work, Rode back from work
</t>
    </r>
    <r>
      <rPr>
        <b/>
        <sz val="9"/>
        <color rgb="FF000000"/>
        <rFont val="Arial"/>
        <family val="2"/>
      </rPr>
      <t>DZ</t>
    </r>
    <r>
      <rPr>
        <sz val="9"/>
        <color rgb="FF000000"/>
        <rFont val="Arial"/>
        <family val="2"/>
      </rPr>
      <t xml:space="preserve"> = Drove to work, No recording for trip back from work. Replace Z to correct.
</t>
    </r>
    <r>
      <rPr>
        <b/>
        <sz val="9"/>
        <color rgb="FF000000"/>
        <rFont val="Arial"/>
        <family val="2"/>
      </rPr>
      <t>ZR</t>
    </r>
    <r>
      <rPr>
        <sz val="9"/>
        <color rgb="FF000000"/>
        <rFont val="Arial"/>
        <family val="2"/>
      </rPr>
      <t xml:space="preserve"> = No recording for trip to work, Rode back from work. Replace Z to correct.
</t>
    </r>
    <r>
      <rPr>
        <b/>
        <sz val="9"/>
        <color rgb="FF000000"/>
        <rFont val="Arial"/>
        <family val="2"/>
      </rPr>
      <t>ZZ</t>
    </r>
    <r>
      <rPr>
        <sz val="9"/>
        <color rgb="FF000000"/>
        <rFont val="Arial"/>
        <family val="2"/>
      </rPr>
      <t xml:space="preserve"> = No recording for trip to work, No recording for trip back from work. Replace Z to correct.</t>
    </r>
  </si>
  <si>
    <t>Prepared By</t>
  </si>
  <si>
    <t>Total Trips Recorded</t>
  </si>
  <si>
    <t>D = Drove</t>
  </si>
  <si>
    <t>Generated For The Month</t>
  </si>
  <si>
    <t>Total Rides Recorded</t>
  </si>
  <si>
    <t>R = Rode</t>
  </si>
  <si>
    <t>Agency</t>
  </si>
  <si>
    <t>Flex Rides</t>
  </si>
  <si>
    <t>N = No Show</t>
  </si>
  <si>
    <t>Employer</t>
  </si>
  <si>
    <t>Cancelled Rides</t>
  </si>
  <si>
    <t>C = Cancelled</t>
  </si>
  <si>
    <t>No Shows</t>
  </si>
  <si>
    <t>Z = Scheduled Trip Not Recorded</t>
  </si>
  <si>
    <t>Van Number</t>
  </si>
  <si>
    <t>Van Seating Capacity</t>
  </si>
  <si>
    <r>
      <rPr>
        <b/>
        <sz val="9"/>
        <color rgb="FF000000"/>
        <rFont val="Arial"/>
        <family val="2"/>
      </rPr>
      <t>Enter Ridership Data for the month in the grid below. Use the Trip Key and Sample Recording Entries as reference</t>
    </r>
    <r>
      <rPr>
        <sz val="9"/>
        <color rgb="FF000000"/>
        <rFont val="Arial"/>
        <family val="2"/>
      </rPr>
      <t>. If you see Z characters in the grid view, it means a scheduled trip has not been recorded. Replace each "Z" character with one of [D, R, N]. Two Z characters must be replaced with two characters i.e. any combination of [D, R, N].
Example: Replace DZ with either of [DD, DR, DN].
Example: Replace ZR with either of [DR, RR, NR].
Example: Replace ZZ with either of [DD, DR, RD, RR, RN, NR, NN].</t>
    </r>
  </si>
  <si>
    <t>Be sure to update the "Riding Next Month" column to indicate if the user will ride next month or not.</t>
  </si>
  <si>
    <t>Name</t>
  </si>
  <si>
    <t>Email</t>
  </si>
  <si>
    <t>Riding Next Month</t>
  </si>
  <si>
    <t>Flex Rider</t>
  </si>
  <si>
    <t>Rides</t>
  </si>
  <si>
    <t>Trips</t>
  </si>
  <si>
    <t>Rides Provided</t>
  </si>
  <si>
    <t>Empty Seats</t>
  </si>
  <si>
    <t xml:space="preserve">This report has been generated by the FlexVanpool app. Cells with orange background can be edited. Other cells are read-only or automatically calculated and these may not be edited. </t>
  </si>
  <si>
    <t>Yellow fill is used to highlight cells that need attention. If you have verified these cells, proceed with the report.</t>
  </si>
  <si>
    <t>Red fill is used to highlight cells that have errors. Correct errors before submitting to your vanpool agency.</t>
  </si>
  <si>
    <t>Reroute</t>
  </si>
  <si>
    <t>Yes-No-DD</t>
  </si>
  <si>
    <t>Allowed Entries</t>
  </si>
  <si>
    <t>Errors</t>
  </si>
  <si>
    <t>Yes</t>
  </si>
  <si>
    <t>DD</t>
  </si>
  <si>
    <t>Warnings</t>
  </si>
  <si>
    <t>No</t>
  </si>
  <si>
    <t>DR</t>
  </si>
  <si>
    <t>NA</t>
  </si>
  <si>
    <t>RD</t>
  </si>
  <si>
    <t>RR</t>
  </si>
  <si>
    <t>DN</t>
  </si>
  <si>
    <t>Error Checks</t>
  </si>
  <si>
    <t>Reroute Config</t>
  </si>
  <si>
    <t>Errors Found</t>
  </si>
  <si>
    <t>ND</t>
  </si>
  <si>
    <t>Entries are allowed values and no invalid characters.</t>
  </si>
  <si>
    <t>NN</t>
  </si>
  <si>
    <t>Trips per day are over 2. Commute is 2 one-way trips.</t>
  </si>
  <si>
    <t>DC</t>
  </si>
  <si>
    <t>Number of days of commute is zero.</t>
  </si>
  <si>
    <t>CD</t>
  </si>
  <si>
    <t>CC</t>
  </si>
  <si>
    <t>RN</t>
  </si>
  <si>
    <t>NR</t>
  </si>
  <si>
    <t>NC</t>
  </si>
  <si>
    <t>Warning Details</t>
  </si>
  <si>
    <t>Warnings Found</t>
  </si>
  <si>
    <t>CN</t>
  </si>
  <si>
    <t>Only 1 trip recorded in the day. Commute is 2 one way trips.</t>
  </si>
  <si>
    <t>RC</t>
  </si>
  <si>
    <t>Rider not riding next month. Note for agency.</t>
  </si>
  <si>
    <t>CR</t>
  </si>
  <si>
    <t>MessageID</t>
  </si>
  <si>
    <t>Kitsap Transit</t>
  </si>
  <si>
    <t>ID Code</t>
  </si>
  <si>
    <t>N</t>
  </si>
  <si>
    <t>Daily Round Trip Miles (DRTM)</t>
  </si>
  <si>
    <t>Total Miles</t>
  </si>
  <si>
    <t>Grand Total</t>
  </si>
  <si>
    <t>Total Fare Due</t>
  </si>
  <si>
    <t>Van Wash At Home Credit</t>
  </si>
  <si>
    <t>Spare Van Maintenance Miles</t>
  </si>
  <si>
    <t>Invoice</t>
  </si>
  <si>
    <t>Odometer End</t>
  </si>
  <si>
    <t>Employer Invoice Payment</t>
  </si>
  <si>
    <t>Total</t>
  </si>
  <si>
    <t>Check</t>
  </si>
  <si>
    <t>Van Size</t>
  </si>
  <si>
    <t>Work Week</t>
  </si>
  <si>
    <t>Charges For Miles Over Allowable Miles</t>
  </si>
  <si>
    <t>$30 Late Fee If Filing After The 9th</t>
  </si>
  <si>
    <t>Odometer Start</t>
  </si>
  <si>
    <t>Agency Approved Credit</t>
  </si>
  <si>
    <t>Van Wash Miles</t>
  </si>
  <si>
    <t>First Month Free Credit</t>
  </si>
  <si>
    <t>FARE PER RIDER</t>
  </si>
  <si>
    <t>Total Commute Miles</t>
  </si>
  <si>
    <t>Check / Voucher Payment</t>
  </si>
  <si>
    <t>Online</t>
  </si>
  <si>
    <t>Online 
Payment</t>
  </si>
  <si>
    <t>UPASS</t>
  </si>
  <si>
    <t>9-psg</t>
  </si>
  <si>
    <t>10-psg</t>
  </si>
  <si>
    <t>11-psg</t>
  </si>
  <si>
    <t>Fixed Fare Table</t>
  </si>
  <si>
    <t>Fare Amount</t>
  </si>
  <si>
    <t xml:space="preserve">Placeholder. </t>
  </si>
  <si>
    <t>Individual payment less than or greater than fare per rider.</t>
  </si>
  <si>
    <t>UPASS
Payment</t>
  </si>
  <si>
    <t>ORCA</t>
  </si>
  <si>
    <r>
      <rPr>
        <b/>
        <sz val="9"/>
        <color rgb="FF000000"/>
        <rFont val="Arial"/>
        <family val="2"/>
      </rPr>
      <t>Record the following:</t>
    </r>
    <r>
      <rPr>
        <sz val="9"/>
        <color rgb="FF000000"/>
        <rFont val="Arial"/>
        <family val="2"/>
      </rPr>
      <t xml:space="preserve">
(a) Odomoter readings in cells B10 through E13.
(b) Non-commute miles in cells I7 through I11.
(c) Fare payments in cells B18 through M32.
(d) Round trip miles rounded to the next multiple of 5 in cell M4.
(e) Credits &amp; deductions in cells N9 through N12. </t>
    </r>
  </si>
  <si>
    <t>For The Month</t>
  </si>
  <si>
    <t>Rounded Up Miles For Fare Table</t>
  </si>
  <si>
    <t>Allowable Miles</t>
  </si>
  <si>
    <t>Non Commute Miles</t>
  </si>
  <si>
    <t>Primary Van Maintenance Miles</t>
  </si>
  <si>
    <t>Van Type</t>
  </si>
  <si>
    <t>Fueling Miles</t>
  </si>
  <si>
    <t>Primary</t>
  </si>
  <si>
    <t>Unplanned Deviation (80 Max)</t>
  </si>
  <si>
    <t>FlexRides Credit</t>
  </si>
  <si>
    <t>Total Credits &amp; Deductions</t>
  </si>
  <si>
    <t>ORCA
Payment</t>
  </si>
  <si>
    <t>Cash</t>
  </si>
  <si>
    <t>Fare Payment ID /
ORCA Passport Number</t>
  </si>
  <si>
    <t>Date Processed</t>
  </si>
  <si>
    <t>Finance Dept. 
Reserved</t>
  </si>
  <si>
    <t>Commute Days (Ridership Report)</t>
  </si>
  <si>
    <t>Total Non Commute Miles</t>
  </si>
  <si>
    <t>ORCA Payments</t>
  </si>
  <si>
    <t>UPASS Payments</t>
  </si>
  <si>
    <t>Online Payments</t>
  </si>
  <si>
    <t>Check/Voucher Payments</t>
  </si>
  <si>
    <t>Employer Invoice Payments</t>
  </si>
  <si>
    <t>Balance Due</t>
  </si>
  <si>
    <t>Comments</t>
  </si>
  <si>
    <t>Kitsap Transit Formulas and Lookup</t>
  </si>
  <si>
    <t>12-psg</t>
  </si>
  <si>
    <t>Van Size Lookup Result</t>
  </si>
  <si>
    <t>Variable Fare Table Lookup Result</t>
  </si>
  <si>
    <t>Fixed Fare Table Lookup Result</t>
  </si>
  <si>
    <t>Fare Table Derived Fare</t>
  </si>
  <si>
    <t>Number of Riders</t>
  </si>
  <si>
    <t>Kitsap Transit Fare Table</t>
  </si>
  <si>
    <t>Only set 5 DAY SMALL and LARGE. All other values are calculated based on that.</t>
  </si>
  <si>
    <t>SMALL</t>
  </si>
  <si>
    <t>LARGE</t>
  </si>
  <si>
    <t>Fare Type</t>
  </si>
  <si>
    <t>5-psg-EV</t>
  </si>
  <si>
    <t>New</t>
  </si>
  <si>
    <t>Spare</t>
  </si>
  <si>
    <t>Error Details</t>
  </si>
  <si>
    <t>Balance due is not zero.</t>
  </si>
  <si>
    <t>Total miles recorded are negative value.</t>
  </si>
  <si>
    <t>Standard Mileage Rate</t>
  </si>
  <si>
    <t>13-psg</t>
  </si>
  <si>
    <t>14-psg</t>
  </si>
  <si>
    <t>Passengers</t>
  </si>
  <si>
    <t>Fixed</t>
  </si>
  <si>
    <t>5 DAY</t>
  </si>
  <si>
    <t>7 DAY</t>
  </si>
  <si>
    <t>4 DAY</t>
  </si>
  <si>
    <t>6 DAY</t>
  </si>
  <si>
    <t>3 DAY</t>
  </si>
  <si>
    <t>Size</t>
  </si>
  <si>
    <t>EVSMALL</t>
  </si>
  <si>
    <t>Converting two row header to single row header for lookup.</t>
  </si>
  <si>
    <t>RTM</t>
  </si>
  <si>
    <t>Variable Fare Table</t>
  </si>
  <si>
    <t>Commute miles or commute days is zero.</t>
  </si>
  <si>
    <t>7-psg-EV</t>
  </si>
  <si>
    <t>Van size and work week are required.</t>
  </si>
  <si>
    <t>7-psg</t>
  </si>
  <si>
    <t>8-psg</t>
  </si>
  <si>
    <t>Please call Kitsap Transit's Maintenance Department at 360-478-6221 for any immediate concern.</t>
  </si>
  <si>
    <t>Vehicle Inspection Report</t>
  </si>
  <si>
    <t>Yes / No</t>
  </si>
  <si>
    <t>Prepared  By</t>
  </si>
  <si>
    <t>Explain each "No" response below.</t>
  </si>
  <si>
    <t>Parking brake holds on incline</t>
  </si>
  <si>
    <t>Headlights operate and are aimed properly</t>
  </si>
  <si>
    <t>Stop, tail and signal lights are operational</t>
  </si>
  <si>
    <t>Windshield/windows free of chips &amp; cracks</t>
  </si>
  <si>
    <t>Windshield wipers/washers are in good condition</t>
  </si>
  <si>
    <t>Tires properly inflated, tread depth over 1/16"</t>
  </si>
  <si>
    <t>Tires with no breaks, cuts or bulges/wearing evenly</t>
  </si>
  <si>
    <t>Heater, defroster and air conditioner OK</t>
  </si>
  <si>
    <t>All safety belts operation/in good condition</t>
  </si>
  <si>
    <t>All belts and hoses free of cracks/bulges</t>
  </si>
  <si>
    <t>Horn operational</t>
  </si>
  <si>
    <t>Exhaust system &amp; muffler OK</t>
  </si>
  <si>
    <t>Free of vibration when steering</t>
  </si>
  <si>
    <t>Gauges registering properly</t>
  </si>
  <si>
    <t>Proper coolant/antifreeze level</t>
  </si>
  <si>
    <t>Proper engine oil level</t>
  </si>
  <si>
    <t>Free of unusual noises</t>
  </si>
  <si>
    <t xml:space="preserve">All emergency equipment in van </t>
  </si>
  <si>
    <t>Free of exterior body damage</t>
  </si>
  <si>
    <t>Free of fluid leaks under van</t>
  </si>
  <si>
    <t>Upon braking, van stops in straight line</t>
  </si>
  <si>
    <t>Required entries are missing.</t>
  </si>
  <si>
    <t>Report Related</t>
  </si>
  <si>
    <t>June, 2026</t>
  </si>
  <si>
    <t>N/A</t>
  </si>
  <si>
    <t>July, 2026</t>
  </si>
  <si>
    <t>August, 2026</t>
  </si>
  <si>
    <t>September, 2026</t>
  </si>
  <si>
    <t>October, 2026</t>
  </si>
  <si>
    <t>November, 2026</t>
  </si>
  <si>
    <t>December, 2026</t>
  </si>
  <si>
    <t>January, 2027</t>
  </si>
  <si>
    <t>February, 2027</t>
  </si>
  <si>
    <t>March,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</si>
</sst>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164" formatCode="0.00;[Red]0.00"/>
    <numFmt numFmtId="165" formatCode="&quot;$&quot;#,##0.00;[Red]&quot;$&quot;#,##0.00"/>
    <numFmt numFmtId="166" formatCode="&quot;$&quot;#,##0.00"/>
    <numFmt numFmtId="167" formatCode="0;[Red]0"/>
  </numFmts>
  <fonts count="30" x14ac:knownFonts="1">
    <font>
      <sz val="10"/>
      <name val="Arial"/>
    </font>
    <font>
      <sz val="11"/>
      <color theme="1"/>
      <name val="Calibri"/>
      <family val="2"/>
      <scheme val="minor"/>
    </font>
    <font>
      <u/>
      <sz val="10"/>
      <color indexed="12"/>
      <name val="Arial"/>
      <family val="2"/>
    </font>
    <font>
      <b/>
      <sz val="10"/>
      <name val="Arial"/>
      <family val="2"/>
    </font>
    <font>
      <sz val="9"/>
      <name val="Arial"/>
      <family val="2"/>
    </font>
    <font>
      <b/>
      <sz val="9"/>
      <name val="Arial"/>
      <family val="2"/>
    </font>
    <font>
      <i/>
      <sz val="9"/>
      <name val="Arial"/>
      <family val="2"/>
    </font>
    <font>
      <sz val="8"/>
      <name val="Arial"/>
      <family val="2"/>
    </font>
    <font>
      <b/>
      <i/>
      <sz val="9"/>
      <name val="Arial"/>
      <family val="2"/>
    </font>
    <font>
      <sz val="10"/>
      <color indexed="12"/>
      <name val="Arial"/>
      <family val="2"/>
    </font>
    <font>
      <b/>
      <i/>
      <sz val="10"/>
      <color rgb="FF000000"/>
      <name val="Arial"/>
      <family val="2"/>
    </font>
    <font>
      <b/>
      <sz val="12"/>
      <color rgb="FF000000"/>
      <name val="Arial"/>
      <family val="2"/>
    </font>
    <font>
      <sz val="9"/>
      <color rgb="FFFF0000"/>
      <name val="Arial"/>
      <family val="2"/>
    </font>
    <font>
      <i/>
      <sz val="8"/>
      <color rgb="FF000000"/>
      <name val="Arial"/>
      <family val="2"/>
    </font>
    <font>
      <b/>
      <sz val="10"/>
      <color rgb="FFFF0000"/>
      <name val="Arial"/>
      <family val="2"/>
    </font>
    <font>
      <sz val="11"/>
      <color rgb="FF000000"/>
      <name val="Arial"/>
      <family val="2"/>
    </font>
    <font>
      <b/>
      <sz val="11"/>
      <color rgb="FF000000"/>
      <name val="Arial"/>
      <family val="2"/>
    </font>
    <font>
      <sz val="11"/>
      <color theme="1"/>
      <name val="Calibri"/>
      <family val="2"/>
      <scheme val="minor"/>
    </font>
    <font>
      <sz val="8"/>
      <color theme="1"/>
      <name val="Calibri"/>
      <family val="2"/>
      <scheme val="minor"/>
    </font>
    <font>
      <b/>
      <i/>
      <u/>
      <sz val="10"/>
      <color indexed="10"/>
      <name val="Arial"/>
      <family val="2"/>
    </font>
    <font>
      <b/>
      <sz val="14"/>
      <color rgb="FF000000"/>
      <name val="Arial"/>
      <family val="2"/>
    </font>
    <font>
      <b/>
      <sz val="11"/>
      <color theme="1"/>
      <name val="Calibri"/>
      <family val="2"/>
      <scheme val="minor"/>
    </font>
    <font>
      <b/>
      <sz val="12"/>
      <color theme="1"/>
      <name val="Arial"/>
      <family val="2"/>
    </font>
    <font>
      <b/>
      <sz val="12"/>
      <color theme="1"/>
      <name val="Calibri"/>
      <family val="2"/>
      <scheme val="minor"/>
    </font>
    <font>
      <b/>
      <sz val="9"/>
      <color rgb="FF000000"/>
      <name val="Arial"/>
      <family val="2"/>
    </font>
    <font>
      <sz val="9"/>
      <color rgb="FF000000"/>
      <name val="Arial"/>
      <family val="2"/>
    </font>
    <font>
      <sz val="10"/>
      <color rgb="FF000000"/>
      <name val="Tahoma"/>
      <family val="2"/>
    </font>
    <font>
      <sz val="9"/>
      <color rgb="FF000000"/>
      <name val="Tahoma"/>
      <family val="2"/>
    </font>
    <font>
      <sz val="8"/>
      <name val="Arial"/>
      <family val="2"/>
    </font>
    <font>
      <sz val="10"/>
      <name val="Arial"/>
      <family val="2"/>
    </font>
  </fonts>
  <fills count="15">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BFBFBF"/>
        <bgColor indexed="64"/>
      </patternFill>
    </fill>
    <fill>
      <patternFill patternType="solid">
        <fgColor rgb="FFFDE9D9"/>
        <bgColor indexed="64"/>
      </patternFill>
    </fill>
    <fill>
      <patternFill patternType="solid">
        <fgColor rgb="FFFFFF00"/>
        <bgColor indexed="64"/>
      </patternFill>
    </fill>
    <fill>
      <patternFill patternType="solid">
        <fgColor rgb="FFFF0000"/>
        <bgColor indexed="64"/>
      </patternFill>
    </fill>
    <fill>
      <patternFill patternType="solid">
        <fgColor rgb="FFB7DEE8"/>
      </patternFill>
    </fill>
    <fill>
      <patternFill patternType="solid">
        <fgColor theme="5" tint="0.79998168889431442"/>
        <bgColor indexed="65"/>
      </patternFill>
    </fill>
    <fill>
      <patternFill patternType="solid">
        <fgColor indexed="27"/>
      </patternFill>
    </fill>
    <fill>
      <patternFill patternType="solid">
        <fgColor indexed="47"/>
      </patternFill>
    </fill>
    <fill>
      <patternFill patternType="solid">
        <fgColor theme="6" tint="0.59999389629810485"/>
        <bgColor indexed="65"/>
      </patternFill>
    </fill>
    <fill>
      <patternFill patternType="solid">
        <fgColor theme="4" tint="0.79998168889431442"/>
        <bgColor indexed="65"/>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double">
        <color auto="1"/>
      </right>
      <top/>
      <bottom/>
      <diagonal/>
    </border>
    <border>
      <left/>
      <right style="double">
        <color auto="1"/>
      </right>
      <top/>
      <bottom style="double">
        <color auto="1"/>
      </bottom>
      <diagonal/>
    </border>
    <border>
      <left/>
      <right/>
      <top/>
      <bottom style="double">
        <color auto="1"/>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style="thick">
        <color indexed="64"/>
      </right>
      <top style="thick">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ck">
        <color indexed="64"/>
      </left>
      <right style="thick">
        <color indexed="64"/>
      </right>
      <top style="thin">
        <color indexed="64"/>
      </top>
      <bottom style="thick">
        <color indexed="64"/>
      </bottom>
      <diagonal/>
    </border>
    <border>
      <left/>
      <right/>
      <top style="double">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0" fontId="29" fillId="0" borderId="0"/>
  </cellStyleXfs>
  <cellXfs count="373">
    <xf numFmtId="0" fontId="0" fillId="0" borderId="0" xfId="0"/>
    <xf numFmtId="0" fontId="3" fillId="0" borderId="0" xfId="0" applyFont="1" applyAlignment="1">
      <alignment horizontal="center"/>
    </xf>
    <xf numFmtId="0" fontId="13" fillId="0" borderId="39" xfId="0" applyFont="1" applyBorder="1" applyAlignment="1">
      <alignment horizontal="center"/>
    </xf>
    <xf numFmtId="0" fontId="13" fillId="0" borderId="35" xfId="0" applyFont="1" applyBorder="1" applyAlignment="1">
      <alignment horizontal="center"/>
    </xf>
    <xf numFmtId="165" fontId="0" fillId="4" borderId="4" xfId="0" applyNumberFormat="1" applyFill="1" applyBorder="1" applyAlignment="1" applyProtection="1">
      <alignment horizontal="center"/>
      <protection locked="0"/>
    </xf>
    <xf numFmtId="0" fontId="3" fillId="0" borderId="0" xfId="0" applyFont="1" applyAlignment="1">
      <alignment horizontal="center" wrapText="1"/>
    </xf>
    <xf numFmtId="0" fontId="0" fillId="0" borderId="0" xfId="0" applyAlignment="1">
      <alignment horizontal="center"/>
    </xf>
    <xf numFmtId="0" fontId="7" fillId="0" borderId="1" xfId="0" applyFont="1" applyBorder="1" applyAlignment="1">
      <alignment horizontal="center"/>
    </xf>
    <xf numFmtId="0" fontId="0" fillId="0" borderId="1" xfId="0" applyBorder="1" applyAlignment="1">
      <alignment horizontal="center"/>
    </xf>
    <xf numFmtId="0" fontId="0" fillId="0" borderId="1" xfId="0" applyBorder="1"/>
    <xf numFmtId="0" fontId="4" fillId="0" borderId="0" xfId="0" applyFont="1" applyAlignment="1">
      <alignment horizontal="center"/>
    </xf>
    <xf numFmtId="0" fontId="4" fillId="0" borderId="1" xfId="0" applyFont="1" applyBorder="1" applyAlignment="1">
      <alignment horizontal="center"/>
    </xf>
    <xf numFmtId="14" fontId="6" fillId="0" borderId="0" xfId="0" applyNumberFormat="1" applyFont="1" applyAlignment="1">
      <alignment horizontal="center"/>
    </xf>
    <xf numFmtId="14" fontId="4" fillId="0" borderId="0" xfId="0" applyNumberFormat="1" applyFont="1" applyAlignment="1">
      <alignment horizontal="center"/>
    </xf>
    <xf numFmtId="0" fontId="0" fillId="0" borderId="5" xfId="0" applyBorder="1"/>
    <xf numFmtId="0" fontId="0" fillId="0" borderId="8" xfId="0" applyBorder="1"/>
    <xf numFmtId="0" fontId="3" fillId="2" borderId="2" xfId="0" applyFont="1" applyFill="1" applyBorder="1"/>
    <xf numFmtId="0" fontId="3" fillId="2" borderId="1" xfId="0" applyFont="1" applyFill="1" applyBorder="1"/>
    <xf numFmtId="0" fontId="0" fillId="2" borderId="15" xfId="0" applyFill="1" applyBorder="1"/>
    <xf numFmtId="0" fontId="0" fillId="2" borderId="1" xfId="0" applyFill="1" applyBorder="1"/>
    <xf numFmtId="0" fontId="7" fillId="0" borderId="0" xfId="0" applyFont="1"/>
    <xf numFmtId="0" fontId="3" fillId="0" borderId="1" xfId="0" applyFont="1" applyBorder="1"/>
    <xf numFmtId="0" fontId="4" fillId="0" borderId="0" xfId="0" applyFont="1"/>
    <xf numFmtId="0" fontId="0" fillId="0" borderId="9" xfId="0" applyBorder="1"/>
    <xf numFmtId="0" fontId="0" fillId="0" borderId="11" xfId="0" applyBorder="1"/>
    <xf numFmtId="0" fontId="0" fillId="0" borderId="12" xfId="0" applyBorder="1"/>
    <xf numFmtId="0" fontId="0" fillId="0" borderId="13" xfId="0" applyBorder="1"/>
    <xf numFmtId="0" fontId="0" fillId="0" borderId="6" xfId="0" applyBorder="1"/>
    <xf numFmtId="0" fontId="0" fillId="0" borderId="14" xfId="0" applyBorder="1"/>
    <xf numFmtId="0" fontId="0" fillId="0" borderId="3" xfId="0" applyBorder="1"/>
    <xf numFmtId="0" fontId="0" fillId="5" borderId="1" xfId="0" applyFill="1" applyBorder="1"/>
    <xf numFmtId="0" fontId="0" fillId="0" borderId="17" xfId="0" applyBorder="1"/>
    <xf numFmtId="0" fontId="4" fillId="0" borderId="17" xfId="0" applyFont="1" applyBorder="1" applyAlignment="1">
      <alignment horizontal="center"/>
    </xf>
    <xf numFmtId="0" fontId="0" fillId="0" borderId="19" xfId="0" applyBorder="1"/>
    <xf numFmtId="0" fontId="0" fillId="0" borderId="18" xfId="0" applyBorder="1"/>
    <xf numFmtId="0" fontId="8" fillId="0" borderId="1" xfId="0" applyFont="1" applyBorder="1" applyAlignment="1">
      <alignment wrapText="1"/>
    </xf>
    <xf numFmtId="0" fontId="7" fillId="0" borderId="1" xfId="0" applyFont="1" applyBorder="1" applyAlignment="1">
      <alignment wrapText="1"/>
    </xf>
    <xf numFmtId="0" fontId="4" fillId="4" borderId="2"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4" fillId="4" borderId="4" xfId="0" applyFont="1" applyFill="1" applyBorder="1" applyAlignment="1" applyProtection="1">
      <alignment horizontal="center"/>
      <protection locked="0"/>
    </xf>
    <xf numFmtId="0" fontId="4" fillId="4" borderId="1" xfId="0" applyFont="1" applyFill="1" applyBorder="1" applyAlignment="1" applyProtection="1">
      <alignment horizontal="center"/>
      <protection locked="0"/>
    </xf>
    <xf numFmtId="0" fontId="4" fillId="4" borderId="7" xfId="0" applyFont="1" applyFill="1" applyBorder="1" applyAlignment="1" applyProtection="1">
      <alignment horizontal="center"/>
      <protection locked="0"/>
    </xf>
    <xf numFmtId="0" fontId="7" fillId="0" borderId="0" xfId="0" applyFont="1" applyAlignment="1">
      <alignment wrapText="1"/>
    </xf>
    <xf numFmtId="0" fontId="0" fillId="0" borderId="0" xfId="0" applyAlignment="1">
      <alignment wrapText="1"/>
    </xf>
    <xf numFmtId="0" fontId="8" fillId="0" borderId="1" xfId="0" applyFont="1" applyBorder="1" applyAlignment="1">
      <alignment horizontal="center"/>
    </xf>
    <xf numFmtId="0" fontId="8" fillId="0" borderId="7" xfId="0" applyFont="1" applyBorder="1" applyAlignment="1">
      <alignment horizontal="center"/>
    </xf>
    <xf numFmtId="0" fontId="7" fillId="0" borderId="1" xfId="0" applyFont="1" applyBorder="1"/>
    <xf numFmtId="0" fontId="5" fillId="0" borderId="0" xfId="0" applyFont="1"/>
    <xf numFmtId="0" fontId="4" fillId="7" borderId="1" xfId="0" applyFont="1" applyFill="1" applyBorder="1"/>
    <xf numFmtId="0" fontId="0" fillId="8" borderId="1" xfId="0" applyFill="1" applyBorder="1"/>
    <xf numFmtId="0" fontId="7" fillId="0" borderId="2" xfId="0" applyFont="1" applyBorder="1" applyAlignment="1">
      <alignment wrapText="1"/>
    </xf>
    <xf numFmtId="0" fontId="4" fillId="0" borderId="2" xfId="0" applyFont="1" applyBorder="1" applyAlignment="1">
      <alignment horizontal="center"/>
    </xf>
    <xf numFmtId="49" fontId="0" fillId="3" borderId="1" xfId="0" applyNumberFormat="1" applyFill="1" applyBorder="1" applyAlignment="1">
      <alignment horizontal="center" shrinkToFit="1"/>
    </xf>
    <xf numFmtId="3" fontId="0" fillId="0" borderId="0" xfId="0" applyNumberFormat="1"/>
    <xf numFmtId="49" fontId="0" fillId="6" borderId="1" xfId="0" applyNumberFormat="1" applyFill="1" applyBorder="1" applyAlignment="1" applyProtection="1">
      <alignment horizontal="center" shrinkToFit="1"/>
      <protection locked="0"/>
    </xf>
    <xf numFmtId="0" fontId="0" fillId="0" borderId="20" xfId="0" applyBorder="1"/>
    <xf numFmtId="0" fontId="0" fillId="0" borderId="1" xfId="0" applyBorder="1" applyAlignment="1">
      <alignment wrapText="1"/>
    </xf>
    <xf numFmtId="0" fontId="0" fillId="4" borderId="1" xfId="0" applyFill="1" applyBorder="1" applyAlignment="1" applyProtection="1">
      <alignment shrinkToFit="1"/>
      <protection locked="0"/>
    </xf>
    <xf numFmtId="49" fontId="9" fillId="4" borderId="1" xfId="0" applyNumberFormat="1" applyFont="1" applyFill="1" applyBorder="1" applyAlignment="1" applyProtection="1">
      <alignment shrinkToFit="1"/>
      <protection locked="0"/>
    </xf>
    <xf numFmtId="0" fontId="0" fillId="4" borderId="1" xfId="0" applyFill="1" applyBorder="1" applyAlignment="1" applyProtection="1">
      <alignment horizontal="center" vertical="center"/>
      <protection locked="0"/>
    </xf>
    <xf numFmtId="0" fontId="0" fillId="5" borderId="1" xfId="0" applyFill="1" applyBorder="1" applyAlignment="1">
      <alignment horizontal="center"/>
    </xf>
    <xf numFmtId="49" fontId="0" fillId="4" borderId="1" xfId="0" applyNumberFormat="1" applyFill="1" applyBorder="1" applyAlignment="1" applyProtection="1">
      <alignment shrinkToFit="1"/>
      <protection locked="0"/>
    </xf>
    <xf numFmtId="49" fontId="4" fillId="0" borderId="0" xfId="0" applyNumberFormat="1" applyFont="1" applyAlignment="1">
      <alignment horizontal="center"/>
    </xf>
    <xf numFmtId="0" fontId="0" fillId="6" borderId="1" xfId="0" applyFill="1" applyBorder="1" applyAlignment="1" applyProtection="1">
      <alignment horizontal="center"/>
      <protection locked="0"/>
    </xf>
    <xf numFmtId="0" fontId="6" fillId="0" borderId="0" xfId="0" applyFont="1" applyAlignment="1">
      <alignment horizontal="center"/>
    </xf>
    <xf numFmtId="1" fontId="0" fillId="9" borderId="1" xfId="0" applyNumberFormat="1" applyFill="1" applyBorder="1" applyAlignment="1">
      <alignment horizontal="center"/>
    </xf>
    <xf numFmtId="0" fontId="7" fillId="0" borderId="17" xfId="0" applyFont="1" applyBorder="1" applyAlignment="1">
      <alignment wrapText="1"/>
    </xf>
    <xf numFmtId="164" fontId="0" fillId="9" borderId="1" xfId="0" applyNumberFormat="1" applyFill="1" applyBorder="1" applyAlignment="1">
      <alignment horizontal="center"/>
    </xf>
    <xf numFmtId="0" fontId="3" fillId="6" borderId="1" xfId="0" applyFont="1" applyFill="1" applyBorder="1" applyAlignment="1" applyProtection="1">
      <alignment horizontal="center"/>
      <protection locked="0"/>
    </xf>
    <xf numFmtId="0" fontId="0" fillId="4" borderId="1" xfId="0" applyFill="1" applyBorder="1" applyAlignment="1" applyProtection="1">
      <alignment horizontal="center"/>
      <protection locked="0"/>
    </xf>
    <xf numFmtId="165" fontId="0" fillId="6" borderId="1" xfId="0" applyNumberFormat="1" applyFill="1" applyBorder="1" applyAlignment="1" applyProtection="1">
      <alignment horizontal="center"/>
      <protection locked="0"/>
    </xf>
    <xf numFmtId="165" fontId="11" fillId="9" borderId="1" xfId="0" applyNumberFormat="1" applyFont="1" applyFill="1" applyBorder="1" applyAlignment="1">
      <alignment horizontal="center" wrapText="1"/>
    </xf>
    <xf numFmtId="0" fontId="3" fillId="0" borderId="0" xfId="0" applyFont="1" applyAlignment="1">
      <alignment horizontal="left" wrapText="1"/>
    </xf>
    <xf numFmtId="0" fontId="0" fillId="4" borderId="1" xfId="0" applyFill="1" applyBorder="1" applyAlignment="1" applyProtection="1">
      <alignment horizontal="center" wrapText="1"/>
      <protection locked="0"/>
    </xf>
    <xf numFmtId="0" fontId="7" fillId="0" borderId="0" xfId="0" applyFont="1" applyAlignment="1">
      <alignment horizontal="left" wrapText="1"/>
    </xf>
    <xf numFmtId="166" fontId="0" fillId="6" borderId="1" xfId="0" applyNumberFormat="1" applyFill="1" applyBorder="1" applyAlignment="1" applyProtection="1">
      <alignment horizontal="center" wrapText="1"/>
      <protection locked="0"/>
    </xf>
    <xf numFmtId="0" fontId="5" fillId="0" borderId="0" xfId="0" applyFont="1" applyAlignment="1">
      <alignment horizontal="left"/>
    </xf>
    <xf numFmtId="0" fontId="5" fillId="0" borderId="17" xfId="0" applyFont="1" applyBorder="1" applyAlignment="1">
      <alignment horizontal="left"/>
    </xf>
    <xf numFmtId="0" fontId="0" fillId="4" borderId="8" xfId="0" applyFill="1" applyBorder="1" applyAlignment="1" applyProtection="1">
      <alignment horizontal="center" wrapText="1"/>
      <protection locked="0"/>
    </xf>
    <xf numFmtId="0" fontId="0" fillId="9" borderId="8" xfId="0" applyFill="1" applyBorder="1" applyAlignment="1">
      <alignment horizontal="center" wrapText="1"/>
    </xf>
    <xf numFmtId="0" fontId="0" fillId="3" borderId="1" xfId="0" applyFill="1" applyBorder="1" applyAlignment="1">
      <alignment horizontal="center" wrapText="1"/>
    </xf>
    <xf numFmtId="167" fontId="0" fillId="9" borderId="29" xfId="0" applyNumberFormat="1" applyFill="1" applyBorder="1" applyAlignment="1">
      <alignment horizontal="center" wrapText="1"/>
    </xf>
    <xf numFmtId="166" fontId="0" fillId="9" borderId="1" xfId="0" applyNumberFormat="1" applyFill="1" applyBorder="1" applyAlignment="1">
      <alignment horizontal="center" wrapText="1"/>
    </xf>
    <xf numFmtId="167" fontId="0" fillId="0" borderId="0" xfId="0" applyNumberFormat="1" applyAlignment="1">
      <alignment horizontal="center"/>
    </xf>
    <xf numFmtId="165" fontId="11" fillId="0" borderId="11" xfId="0" applyNumberFormat="1" applyFont="1" applyBorder="1"/>
    <xf numFmtId="0" fontId="4" fillId="0" borderId="17" xfId="0" applyFont="1" applyBorder="1"/>
    <xf numFmtId="0" fontId="10" fillId="0" borderId="0" xfId="0" applyFont="1"/>
    <xf numFmtId="0" fontId="0" fillId="0" borderId="2" xfId="0" applyBorder="1"/>
    <xf numFmtId="166" fontId="0" fillId="4" borderId="1" xfId="0" applyNumberFormat="1" applyFill="1" applyBorder="1" applyAlignment="1" applyProtection="1">
      <alignment horizontal="center"/>
      <protection locked="0"/>
    </xf>
    <xf numFmtId="165" fontId="0" fillId="4" borderId="2" xfId="0" applyNumberFormat="1" applyFill="1" applyBorder="1" applyAlignment="1" applyProtection="1">
      <alignment horizontal="center"/>
      <protection locked="0"/>
    </xf>
    <xf numFmtId="165" fontId="0" fillId="4" borderId="3" xfId="0" applyNumberFormat="1" applyFill="1" applyBorder="1" applyAlignment="1" applyProtection="1">
      <alignment horizontal="center"/>
      <protection locked="0"/>
    </xf>
    <xf numFmtId="165" fontId="4" fillId="9" borderId="1" xfId="0" applyNumberFormat="1" applyFont="1" applyFill="1" applyBorder="1" applyAlignment="1">
      <alignment horizontal="center"/>
    </xf>
    <xf numFmtId="44" fontId="4" fillId="0" borderId="0" xfId="0" applyNumberFormat="1" applyFont="1"/>
    <xf numFmtId="165" fontId="0" fillId="4" borderId="1" xfId="0" applyNumberFormat="1" applyFill="1" applyBorder="1" applyAlignment="1" applyProtection="1">
      <alignment horizontal="center"/>
      <protection locked="0"/>
    </xf>
    <xf numFmtId="0" fontId="0" fillId="4" borderId="0" xfId="0" applyFill="1" applyProtection="1">
      <protection locked="0"/>
    </xf>
    <xf numFmtId="0" fontId="3" fillId="0" borderId="17" xfId="0" applyFont="1" applyBorder="1"/>
    <xf numFmtId="0" fontId="3" fillId="0" borderId="0" xfId="0" applyFont="1"/>
    <xf numFmtId="165" fontId="0" fillId="4" borderId="8" xfId="0" applyNumberFormat="1" applyFill="1" applyBorder="1" applyAlignment="1" applyProtection="1">
      <alignment horizontal="center"/>
      <protection locked="0"/>
    </xf>
    <xf numFmtId="165" fontId="0" fillId="4" borderId="5" xfId="0" applyNumberFormat="1" applyFill="1" applyBorder="1" applyAlignment="1" applyProtection="1">
      <alignment horizontal="center"/>
      <protection locked="0"/>
    </xf>
    <xf numFmtId="165" fontId="0" fillId="9" borderId="1" xfId="0" applyNumberFormat="1" applyFill="1" applyBorder="1" applyAlignment="1">
      <alignment horizontal="center"/>
    </xf>
    <xf numFmtId="0" fontId="4" fillId="0" borderId="0" xfId="0" applyFont="1" applyAlignment="1">
      <alignment horizontal="center" wrapText="1"/>
    </xf>
    <xf numFmtId="0" fontId="13" fillId="0" borderId="22" xfId="0" applyFont="1" applyBorder="1" applyAlignment="1">
      <alignment horizontal="center"/>
    </xf>
    <xf numFmtId="0" fontId="13" fillId="0" borderId="36" xfId="0" applyFont="1" applyBorder="1" applyAlignment="1">
      <alignment horizontal="center"/>
    </xf>
    <xf numFmtId="0" fontId="13" fillId="0" borderId="40" xfId="0" applyFont="1" applyBorder="1"/>
    <xf numFmtId="0" fontId="13" fillId="0" borderId="0" xfId="0" applyFont="1"/>
    <xf numFmtId="44" fontId="0" fillId="0" borderId="45" xfId="0" applyNumberFormat="1" applyBorder="1"/>
    <xf numFmtId="44" fontId="0" fillId="0" borderId="27" xfId="0" applyNumberFormat="1" applyBorder="1"/>
    <xf numFmtId="44" fontId="0" fillId="0" borderId="32" xfId="0" applyNumberFormat="1" applyBorder="1" applyAlignment="1">
      <alignment horizontal="center"/>
    </xf>
    <xf numFmtId="44" fontId="0" fillId="0" borderId="43" xfId="0" applyNumberFormat="1" applyBorder="1"/>
    <xf numFmtId="44" fontId="0" fillId="0" borderId="46" xfId="0" applyNumberFormat="1" applyBorder="1"/>
    <xf numFmtId="0" fontId="4" fillId="0" borderId="18" xfId="0" applyFont="1" applyBorder="1"/>
    <xf numFmtId="0" fontId="0" fillId="0" borderId="47" xfId="0" applyBorder="1"/>
    <xf numFmtId="0" fontId="4" fillId="0" borderId="12" xfId="0" applyFont="1" applyBorder="1"/>
    <xf numFmtId="0" fontId="3" fillId="0" borderId="13" xfId="0" applyFont="1" applyBorder="1"/>
    <xf numFmtId="165" fontId="0" fillId="0" borderId="13" xfId="0" applyNumberFormat="1" applyBorder="1"/>
    <xf numFmtId="0" fontId="0" fillId="0" borderId="14" xfId="0" applyBorder="1" applyAlignment="1">
      <alignment horizontal="center"/>
    </xf>
    <xf numFmtId="0" fontId="0" fillId="0" borderId="0" xfId="0" applyProtection="1">
      <protection locked="0" hidden="1"/>
    </xf>
    <xf numFmtId="0" fontId="16" fillId="0" borderId="7" xfId="0" applyFont="1" applyBorder="1" applyAlignment="1" applyProtection="1">
      <alignment horizontal="center" vertical="top"/>
      <protection locked="0" hidden="1"/>
    </xf>
    <xf numFmtId="0" fontId="16" fillId="0" borderId="10" xfId="0" applyFont="1" applyBorder="1" applyAlignment="1" applyProtection="1">
      <alignment horizontal="center" vertical="top"/>
      <protection locked="0" hidden="1"/>
    </xf>
    <xf numFmtId="0" fontId="16" fillId="0" borderId="4" xfId="0" applyFont="1" applyBorder="1" applyAlignment="1" applyProtection="1">
      <alignment horizontal="center" vertical="top"/>
      <protection locked="0" hidden="1"/>
    </xf>
    <xf numFmtId="0" fontId="16" fillId="11" borderId="10" xfId="0" applyFont="1" applyFill="1" applyBorder="1" applyAlignment="1" applyProtection="1">
      <alignment horizontal="center" vertical="top"/>
      <protection locked="0" hidden="1"/>
    </xf>
    <xf numFmtId="0" fontId="16" fillId="11" borderId="4" xfId="0" applyFont="1" applyFill="1" applyBorder="1" applyAlignment="1" applyProtection="1">
      <alignment horizontal="center" vertical="top"/>
      <protection locked="0" hidden="1"/>
    </xf>
    <xf numFmtId="0" fontId="16" fillId="12" borderId="10" xfId="0" applyFont="1" applyFill="1" applyBorder="1" applyAlignment="1" applyProtection="1">
      <alignment horizontal="center" vertical="top"/>
      <protection locked="0" hidden="1"/>
    </xf>
    <xf numFmtId="0" fontId="16" fillId="12" borderId="4" xfId="0" applyFont="1" applyFill="1" applyBorder="1" applyAlignment="1" applyProtection="1">
      <alignment horizontal="center" vertical="top"/>
      <protection locked="0" hidden="1"/>
    </xf>
    <xf numFmtId="0" fontId="16" fillId="13" borderId="10" xfId="0" applyFont="1" applyFill="1" applyBorder="1" applyAlignment="1" applyProtection="1">
      <alignment horizontal="center" vertical="top"/>
      <protection locked="0" hidden="1"/>
    </xf>
    <xf numFmtId="0" fontId="16" fillId="13" borderId="4" xfId="0" applyFont="1" applyFill="1" applyBorder="1" applyAlignment="1" applyProtection="1">
      <alignment horizontal="center" vertical="top"/>
      <protection locked="0" hidden="1"/>
    </xf>
    <xf numFmtId="166" fontId="16" fillId="14" borderId="10" xfId="0" applyNumberFormat="1" applyFont="1" applyFill="1" applyBorder="1" applyAlignment="1" applyProtection="1">
      <alignment vertical="top"/>
      <protection locked="0" hidden="1"/>
    </xf>
    <xf numFmtId="166" fontId="16" fillId="14" borderId="4" xfId="0" applyNumberFormat="1" applyFont="1" applyFill="1" applyBorder="1" applyAlignment="1" applyProtection="1">
      <alignment vertical="top"/>
      <protection locked="0" hidden="1"/>
    </xf>
    <xf numFmtId="0" fontId="16" fillId="0" borderId="1" xfId="0" applyFont="1" applyBorder="1" applyAlignment="1" applyProtection="1">
      <alignment horizontal="center"/>
      <protection locked="0" hidden="1"/>
    </xf>
    <xf numFmtId="166" fontId="16" fillId="0" borderId="7" xfId="0" applyNumberFormat="1" applyFont="1" applyBorder="1" applyProtection="1">
      <protection locked="0" hidden="1"/>
    </xf>
    <xf numFmtId="166" fontId="16" fillId="0" borderId="1" xfId="0" applyNumberFormat="1" applyFont="1" applyBorder="1" applyProtection="1">
      <protection locked="0" hidden="1"/>
    </xf>
    <xf numFmtId="7" fontId="16" fillId="0" borderId="1" xfId="0" applyNumberFormat="1" applyFont="1" applyBorder="1" applyProtection="1">
      <protection locked="0" hidden="1"/>
    </xf>
    <xf numFmtId="0" fontId="17" fillId="0" borderId="0" xfId="0" applyFont="1"/>
    <xf numFmtId="0" fontId="18" fillId="0" borderId="0" xfId="0" applyFont="1" applyAlignment="1">
      <alignment horizontal="left"/>
    </xf>
    <xf numFmtId="0" fontId="17" fillId="0" borderId="17" xfId="0" applyFont="1" applyBorder="1"/>
    <xf numFmtId="49" fontId="4" fillId="6" borderId="1" xfId="0" applyNumberFormat="1" applyFont="1" applyFill="1" applyBorder="1" applyAlignment="1" applyProtection="1">
      <alignment horizontal="center"/>
      <protection locked="0"/>
    </xf>
    <xf numFmtId="0" fontId="21" fillId="0" borderId="1" xfId="0" applyFont="1" applyBorder="1" applyAlignment="1">
      <alignment horizontal="center"/>
    </xf>
    <xf numFmtId="0" fontId="17" fillId="0" borderId="4" xfId="0" applyFont="1" applyBorder="1"/>
    <xf numFmtId="49" fontId="4" fillId="3" borderId="1" xfId="0" applyNumberFormat="1" applyFont="1" applyFill="1" applyBorder="1" applyAlignment="1">
      <alignment horizontal="center"/>
    </xf>
    <xf numFmtId="0" fontId="17" fillId="6" borderId="1" xfId="0" applyFont="1" applyFill="1" applyBorder="1" applyAlignment="1" applyProtection="1">
      <alignment horizontal="center"/>
      <protection locked="0"/>
    </xf>
    <xf numFmtId="0" fontId="16" fillId="0" borderId="4" xfId="0" applyFont="1" applyBorder="1"/>
    <xf numFmtId="0" fontId="17" fillId="0" borderId="19" xfId="0" applyFont="1" applyBorder="1"/>
    <xf numFmtId="0" fontId="17" fillId="0" borderId="18" xfId="0" applyFont="1" applyBorder="1"/>
    <xf numFmtId="0" fontId="17" fillId="0" borderId="50" xfId="0" applyFont="1" applyBorder="1"/>
    <xf numFmtId="0" fontId="17" fillId="0" borderId="11" xfId="0" applyFont="1" applyBorder="1"/>
    <xf numFmtId="0" fontId="17" fillId="0" borderId="51" xfId="0" applyFont="1" applyBorder="1"/>
    <xf numFmtId="0" fontId="17" fillId="0" borderId="52" xfId="0" applyFont="1" applyBorder="1"/>
    <xf numFmtId="0" fontId="17" fillId="0" borderId="53" xfId="0" applyFont="1" applyBorder="1"/>
    <xf numFmtId="0" fontId="23" fillId="0" borderId="0" xfId="0" applyFont="1"/>
    <xf numFmtId="0" fontId="17" fillId="0" borderId="0" xfId="0" applyFont="1" applyAlignment="1">
      <alignment horizontal="center"/>
    </xf>
    <xf numFmtId="0" fontId="17" fillId="0" borderId="0" xfId="0" applyFont="1" applyAlignment="1">
      <alignment wrapText="1"/>
    </xf>
    <xf numFmtId="0" fontId="17" fillId="0" borderId="53" xfId="0" applyFont="1" applyBorder="1" applyAlignment="1">
      <alignment wrapText="1"/>
    </xf>
    <xf numFmtId="0" fontId="17" fillId="0" borderId="1" xfId="0" applyFont="1" applyBorder="1"/>
    <xf numFmtId="0" fontId="17" fillId="0" borderId="1" xfId="0" applyFont="1" applyBorder="1" applyAlignment="1">
      <alignment horizontal="center"/>
    </xf>
    <xf numFmtId="0" fontId="17" fillId="0" borderId="54" xfId="0" applyFont="1" applyBorder="1"/>
    <xf numFmtId="0" fontId="17" fillId="0" borderId="14" xfId="0" applyFont="1" applyBorder="1"/>
    <xf numFmtId="0" fontId="17" fillId="0" borderId="55" xfId="0" applyFont="1" applyBorder="1"/>
    <xf numFmtId="0" fontId="1" fillId="0" borderId="0" xfId="0" applyFont="1"/>
    <xf numFmtId="0" fontId="0" fillId="0" borderId="0" xfId="0" applyProtection="1">
      <protection locked="0"/>
    </xf>
    <xf numFmtId="0" fontId="4" fillId="0" borderId="0" xfId="0" applyFont="1" applyAlignment="1" applyProtection="1">
      <alignment horizontal="center"/>
      <protection locked="0"/>
    </xf>
    <xf numFmtId="0" fontId="4" fillId="0" borderId="0" xfId="0" applyFont="1" applyProtection="1">
      <protection locked="0"/>
    </xf>
    <xf numFmtId="0" fontId="0" fillId="10" borderId="2" xfId="0" applyFill="1" applyBorder="1" applyProtection="1">
      <protection locked="0"/>
    </xf>
    <xf numFmtId="0" fontId="3" fillId="10" borderId="2" xfId="0" applyFont="1" applyFill="1" applyBorder="1" applyProtection="1">
      <protection locked="0"/>
    </xf>
    <xf numFmtId="0" fontId="0" fillId="10" borderId="1" xfId="0" applyFill="1" applyBorder="1" applyProtection="1">
      <protection locked="0"/>
    </xf>
    <xf numFmtId="165" fontId="0" fillId="10" borderId="1" xfId="0" applyNumberFormat="1" applyFill="1" applyBorder="1" applyProtection="1">
      <protection locked="0"/>
    </xf>
    <xf numFmtId="0" fontId="0" fillId="10" borderId="4" xfId="0" applyFill="1" applyBorder="1" applyProtection="1">
      <protection locked="0"/>
    </xf>
    <xf numFmtId="0" fontId="0" fillId="0" borderId="6" xfId="0" applyBorder="1" applyProtection="1">
      <protection locked="0"/>
    </xf>
    <xf numFmtId="0" fontId="7" fillId="0" borderId="14" xfId="0" applyFont="1" applyBorder="1" applyAlignment="1" applyProtection="1">
      <alignment wrapText="1"/>
      <protection locked="0"/>
    </xf>
    <xf numFmtId="0" fontId="7" fillId="0" borderId="3" xfId="0" applyFont="1" applyBorder="1" applyAlignment="1" applyProtection="1">
      <alignment wrapText="1"/>
      <protection locked="0"/>
    </xf>
    <xf numFmtId="166" fontId="16" fillId="11" borderId="7" xfId="0" applyNumberFormat="1" applyFont="1" applyFill="1" applyBorder="1" applyProtection="1">
      <protection locked="0" hidden="1"/>
    </xf>
    <xf numFmtId="166" fontId="16" fillId="12" borderId="7" xfId="0" applyNumberFormat="1" applyFont="1" applyFill="1" applyBorder="1" applyProtection="1">
      <protection locked="0" hidden="1"/>
    </xf>
    <xf numFmtId="166" fontId="16" fillId="13" borderId="7" xfId="0" applyNumberFormat="1" applyFont="1" applyFill="1" applyBorder="1" applyProtection="1">
      <protection locked="0" hidden="1"/>
    </xf>
    <xf numFmtId="49" fontId="29" fillId="3" borderId="1" xfId="0" applyNumberFormat="1" applyFont="1" applyFill="1" applyBorder="1" applyAlignment="1">
      <alignment horizontal="center" shrinkToFit="1"/>
    </xf>
    <xf numFmtId="49" fontId="29" fillId="6" borderId="1" xfId="0" applyNumberFormat="1" applyFont="1" applyFill="1" applyBorder="1" applyAlignment="1" applyProtection="1">
      <alignment horizontal="center" shrinkToFit="1"/>
      <protection locked="0"/>
    </xf>
    <xf numFmtId="0" fontId="4" fillId="4" borderId="3" xfId="1" applyFont="1" applyFill="1" applyBorder="1" applyAlignment="1" applyProtection="1">
      <alignment horizontal="center"/>
      <protection locked="0"/>
    </xf>
    <xf numFmtId="0" fontId="4" fillId="4" borderId="2" xfId="1" applyFont="1" applyFill="1" applyBorder="1" applyAlignment="1" applyProtection="1">
      <alignment horizontal="center"/>
      <protection locked="0"/>
    </xf>
    <xf numFmtId="0" fontId="4" fillId="4" borderId="2" xfId="1" quotePrefix="1" applyFont="1" applyFill="1" applyBorder="1" applyAlignment="1" applyProtection="1">
      <alignment horizontal="center"/>
      <protection locked="0"/>
    </xf>
    <xf numFmtId="0" fontId="4" fillId="4" borderId="4" xfId="1" applyFont="1" applyFill="1" applyBorder="1" applyAlignment="1" applyProtection="1">
      <alignment horizontal="center"/>
      <protection locked="0"/>
    </xf>
    <xf numFmtId="0" fontId="4" fillId="4" borderId="1" xfId="1" applyFont="1" applyFill="1" applyBorder="1" applyAlignment="1" applyProtection="1">
      <alignment horizontal="center"/>
      <protection locked="0"/>
    </xf>
    <xf numFmtId="0" fontId="4" fillId="4" borderId="1" xfId="1" quotePrefix="1" applyFont="1" applyFill="1" applyBorder="1" applyAlignment="1" applyProtection="1">
      <alignment horizontal="center"/>
      <protection locked="0"/>
    </xf>
    <xf numFmtId="0" fontId="29" fillId="4" borderId="1" xfId="0" applyFont="1" applyFill="1" applyBorder="1" applyAlignment="1" applyProtection="1">
      <alignment shrinkToFit="1"/>
      <protection locked="0"/>
    </xf>
    <xf numFmtId="0" fontId="29" fillId="4" borderId="1" xfId="1" applyFill="1" applyBorder="1" applyAlignment="1" applyProtection="1">
      <alignment horizontal="center"/>
      <protection locked="0"/>
    </xf>
    <xf numFmtId="0" fontId="29" fillId="4" borderId="1" xfId="1" applyFill="1" applyBorder="1" applyAlignment="1" applyProtection="1">
      <alignment horizontal="center" wrapText="1"/>
      <protection locked="0"/>
    </xf>
    <xf numFmtId="166" fontId="29" fillId="4" borderId="1" xfId="1" applyNumberFormat="1" applyFill="1" applyBorder="1" applyAlignment="1" applyProtection="1">
      <alignment horizontal="center"/>
      <protection locked="0"/>
    </xf>
    <xf numFmtId="0" fontId="0" fillId="0" borderId="1" xfId="0" applyBorder="1" applyAlignment="1">
      <alignment horizontal="center"/>
    </xf>
    <xf numFmtId="3" fontId="0" fillId="2" borderId="1" xfId="0" applyNumberFormat="1" applyFill="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left" wrapText="1"/>
    </xf>
    <xf numFmtId="0" fontId="4" fillId="0" borderId="4" xfId="0" applyFont="1" applyBorder="1" applyAlignment="1">
      <alignment horizontal="left" wrapText="1"/>
    </xf>
    <xf numFmtId="0" fontId="0" fillId="2" borderId="1" xfId="0" applyFill="1" applyBorder="1" applyAlignment="1">
      <alignment horizontal="center"/>
    </xf>
    <xf numFmtId="0" fontId="4" fillId="0" borderId="1" xfId="0" applyFont="1" applyBorder="1" applyAlignment="1">
      <alignment horizontal="left"/>
    </xf>
    <xf numFmtId="0" fontId="0" fillId="0" borderId="7"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3" borderId="1" xfId="0" applyFill="1" applyBorder="1" applyAlignment="1">
      <alignment horizontal="center"/>
    </xf>
    <xf numFmtId="0" fontId="4" fillId="0" borderId="1" xfId="0" quotePrefix="1" applyFont="1" applyBorder="1" applyAlignment="1">
      <alignment horizontal="left"/>
    </xf>
    <xf numFmtId="0" fontId="4" fillId="0" borderId="21" xfId="0" applyFont="1" applyBorder="1" applyAlignment="1">
      <alignment horizontal="left" wrapText="1"/>
    </xf>
    <xf numFmtId="0" fontId="4" fillId="0" borderId="22" xfId="0" applyFont="1" applyBorder="1" applyAlignment="1">
      <alignment horizontal="left" wrapText="1"/>
    </xf>
    <xf numFmtId="0" fontId="4" fillId="0" borderId="23" xfId="0" applyFont="1" applyBorder="1" applyAlignment="1">
      <alignment horizontal="left" wrapText="1"/>
    </xf>
    <xf numFmtId="0" fontId="4" fillId="0" borderId="24" xfId="0" applyFont="1" applyBorder="1" applyAlignment="1">
      <alignment horizontal="left" wrapText="1"/>
    </xf>
    <xf numFmtId="0" fontId="4" fillId="0" borderId="25" xfId="0" applyFont="1" applyBorder="1" applyAlignment="1">
      <alignment horizontal="left" wrapText="1"/>
    </xf>
    <xf numFmtId="0" fontId="4" fillId="0" borderId="26" xfId="0" applyFont="1" applyBorder="1" applyAlignment="1">
      <alignment horizontal="left" wrapText="1"/>
    </xf>
    <xf numFmtId="0" fontId="4" fillId="0" borderId="27" xfId="0" applyFont="1" applyBorder="1" applyAlignment="1">
      <alignment horizontal="left" wrapText="1"/>
    </xf>
    <xf numFmtId="0" fontId="4" fillId="0" borderId="28" xfId="0" applyFont="1" applyBorder="1" applyAlignment="1">
      <alignment horizontal="left" wrapText="1"/>
    </xf>
    <xf numFmtId="0" fontId="2" fillId="0" borderId="0" xfId="0" applyFont="1" applyAlignment="1">
      <alignment horizontal="left" wrapText="1"/>
    </xf>
    <xf numFmtId="0" fontId="0" fillId="0" borderId="0" xfId="0" applyAlignment="1">
      <alignment horizontal="left" wrapText="1"/>
    </xf>
    <xf numFmtId="0" fontId="4" fillId="0" borderId="1" xfId="0" applyFont="1" applyBorder="1" applyAlignment="1">
      <alignment horizontal="center" wrapText="1"/>
    </xf>
    <xf numFmtId="0" fontId="0" fillId="0" borderId="1" xfId="0" applyBorder="1" applyAlignment="1">
      <alignment horizontal="center" wrapText="1"/>
    </xf>
    <xf numFmtId="0" fontId="7" fillId="0" borderId="7" xfId="0" applyFont="1" applyBorder="1" applyAlignment="1">
      <alignment horizontal="center"/>
    </xf>
    <xf numFmtId="0" fontId="7" fillId="0" borderId="10" xfId="0" applyFont="1" applyBorder="1" applyAlignment="1">
      <alignment horizontal="center"/>
    </xf>
    <xf numFmtId="0" fontId="7" fillId="0" borderId="16" xfId="0" applyFont="1" applyBorder="1" applyAlignment="1">
      <alignment horizontal="center"/>
    </xf>
    <xf numFmtId="0" fontId="7" fillId="0" borderId="7" xfId="0" applyFont="1" applyBorder="1" applyAlignment="1">
      <alignment horizontal="center" wrapText="1"/>
    </xf>
    <xf numFmtId="0" fontId="7" fillId="0" borderId="10" xfId="0" applyFont="1" applyBorder="1" applyAlignment="1">
      <alignment horizontal="center" wrapText="1"/>
    </xf>
    <xf numFmtId="0" fontId="7" fillId="0" borderId="4" xfId="0" applyFont="1" applyBorder="1" applyAlignment="1">
      <alignment horizontal="center" wrapText="1"/>
    </xf>
    <xf numFmtId="0" fontId="7" fillId="0" borderId="1" xfId="0" applyFont="1" applyBorder="1" applyAlignment="1">
      <alignment horizontal="center"/>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14" xfId="0" applyFont="1" applyBorder="1" applyAlignment="1">
      <alignment horizontal="left" wrapText="1"/>
    </xf>
    <xf numFmtId="0" fontId="4" fillId="0" borderId="3" xfId="0" applyFont="1" applyBorder="1" applyAlignment="1">
      <alignment horizontal="left" wrapText="1"/>
    </xf>
    <xf numFmtId="0" fontId="0" fillId="0" borderId="0" xfId="0" applyAlignment="1">
      <alignment horizontal="left"/>
    </xf>
    <xf numFmtId="0" fontId="0" fillId="0" borderId="0" xfId="0" applyAlignment="1">
      <alignment horizontal="center"/>
    </xf>
    <xf numFmtId="0" fontId="0" fillId="0" borderId="1" xfId="0" applyBorder="1" applyAlignment="1">
      <alignment horizontal="left"/>
    </xf>
    <xf numFmtId="0" fontId="10" fillId="0" borderId="7" xfId="0" applyFont="1" applyBorder="1" applyAlignment="1">
      <alignment horizontal="center"/>
    </xf>
    <xf numFmtId="0" fontId="10" fillId="0" borderId="4" xfId="0" applyFont="1" applyBorder="1" applyAlignment="1">
      <alignment horizontal="center"/>
    </xf>
    <xf numFmtId="49" fontId="29" fillId="6" borderId="7" xfId="0" applyNumberFormat="1" applyFont="1" applyFill="1" applyBorder="1" applyAlignment="1" applyProtection="1">
      <alignment horizontal="center"/>
      <protection locked="0"/>
    </xf>
    <xf numFmtId="49" fontId="0" fillId="6" borderId="4" xfId="0" applyNumberFormat="1" applyFill="1" applyBorder="1" applyAlignment="1" applyProtection="1">
      <alignment horizontal="center"/>
      <protection locked="0"/>
    </xf>
    <xf numFmtId="0" fontId="0" fillId="0" borderId="7" xfId="0" applyBorder="1" applyAlignment="1">
      <alignment horizontal="left"/>
    </xf>
    <xf numFmtId="0" fontId="0" fillId="0" borderId="10" xfId="0" applyBorder="1" applyAlignment="1">
      <alignment horizontal="left"/>
    </xf>
    <xf numFmtId="0" fontId="0" fillId="0" borderId="4" xfId="0" applyBorder="1" applyAlignment="1">
      <alignment horizontal="left"/>
    </xf>
    <xf numFmtId="0" fontId="4" fillId="0" borderId="12" xfId="0" applyFont="1" applyBorder="1" applyAlignment="1">
      <alignment horizontal="left" wrapText="1"/>
    </xf>
    <xf numFmtId="0" fontId="4" fillId="0" borderId="0" xfId="0" applyFont="1" applyAlignment="1">
      <alignment horizontal="left" wrapText="1"/>
    </xf>
    <xf numFmtId="0" fontId="4" fillId="0" borderId="13" xfId="0" applyFont="1" applyBorder="1" applyAlignment="1">
      <alignment horizontal="left" wrapText="1"/>
    </xf>
    <xf numFmtId="49" fontId="0" fillId="6" borderId="7" xfId="0" applyNumberFormat="1" applyFill="1" applyBorder="1" applyAlignment="1" applyProtection="1">
      <alignment horizontal="center"/>
      <protection locked="0"/>
    </xf>
    <xf numFmtId="49" fontId="0" fillId="6" borderId="4" xfId="0" applyNumberFormat="1" applyFill="1" applyBorder="1" applyAlignment="1">
      <alignment horizontal="center"/>
    </xf>
    <xf numFmtId="49" fontId="0" fillId="3" borderId="7" xfId="0" applyNumberFormat="1" applyFill="1" applyBorder="1" applyAlignment="1">
      <alignment horizontal="center"/>
    </xf>
    <xf numFmtId="49" fontId="0" fillId="3" borderId="4" xfId="0" applyNumberFormat="1" applyFill="1" applyBorder="1" applyAlignment="1">
      <alignment horizontal="center"/>
    </xf>
    <xf numFmtId="0" fontId="3" fillId="0" borderId="7" xfId="0" applyFont="1" applyBorder="1" applyAlignment="1">
      <alignment horizontal="left"/>
    </xf>
    <xf numFmtId="0" fontId="3" fillId="0" borderId="10" xfId="0" applyFont="1" applyBorder="1" applyAlignment="1">
      <alignment horizontal="left"/>
    </xf>
    <xf numFmtId="0" fontId="3" fillId="0" borderId="4" xfId="0" applyFont="1" applyBorder="1" applyAlignment="1">
      <alignment horizontal="left"/>
    </xf>
    <xf numFmtId="0" fontId="3" fillId="0" borderId="7" xfId="0" applyFont="1" applyBorder="1" applyAlignment="1">
      <alignment horizontal="center"/>
    </xf>
    <xf numFmtId="0" fontId="3" fillId="0" borderId="10" xfId="0" applyFont="1" applyBorder="1" applyAlignment="1">
      <alignment horizontal="center"/>
    </xf>
    <xf numFmtId="0" fontId="3" fillId="0" borderId="4" xfId="0" applyFont="1" applyBorder="1" applyAlignment="1">
      <alignment horizontal="center"/>
    </xf>
    <xf numFmtId="0" fontId="0" fillId="0" borderId="8" xfId="0" applyBorder="1" applyAlignment="1">
      <alignment horizontal="center" wrapText="1"/>
    </xf>
    <xf numFmtId="0" fontId="0" fillId="0" borderId="2" xfId="0" applyBorder="1" applyAlignment="1">
      <alignment horizontal="center" wrapText="1"/>
    </xf>
    <xf numFmtId="0" fontId="11" fillId="0" borderId="7" xfId="0" applyFont="1" applyBorder="1" applyAlignment="1">
      <alignment horizontal="center" wrapText="1"/>
    </xf>
    <xf numFmtId="0" fontId="11" fillId="0" borderId="10" xfId="0" applyFont="1" applyBorder="1" applyAlignment="1">
      <alignment horizontal="center" wrapText="1"/>
    </xf>
    <xf numFmtId="0" fontId="11" fillId="0" borderId="4" xfId="0" applyFont="1" applyBorder="1" applyAlignment="1">
      <alignment horizontal="center" wrapText="1"/>
    </xf>
    <xf numFmtId="0" fontId="0" fillId="0" borderId="7" xfId="0" applyBorder="1" applyAlignment="1">
      <alignment horizontal="left" wrapText="1"/>
    </xf>
    <xf numFmtId="0" fontId="0" fillId="0" borderId="4" xfId="0" applyBorder="1" applyAlignment="1">
      <alignment horizontal="left" wrapText="1"/>
    </xf>
    <xf numFmtId="0" fontId="0" fillId="0" borderId="10"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3" borderId="7" xfId="0" applyFill="1" applyBorder="1" applyAlignment="1">
      <alignment horizontal="left" wrapText="1"/>
    </xf>
    <xf numFmtId="0" fontId="0" fillId="3" borderId="10" xfId="0" applyFill="1" applyBorder="1" applyAlignment="1">
      <alignment horizontal="left" wrapText="1"/>
    </xf>
    <xf numFmtId="0" fontId="0" fillId="3" borderId="4" xfId="0" applyFill="1" applyBorder="1" applyAlignment="1">
      <alignment horizontal="left" wrapText="1"/>
    </xf>
    <xf numFmtId="0" fontId="11" fillId="0" borderId="7" xfId="0" applyFont="1" applyBorder="1" applyAlignment="1">
      <alignment horizontal="center"/>
    </xf>
    <xf numFmtId="0" fontId="11" fillId="0" borderId="10" xfId="0" applyFont="1" applyBorder="1" applyAlignment="1">
      <alignment horizontal="center"/>
    </xf>
    <xf numFmtId="0" fontId="11" fillId="0" borderId="4" xfId="0" applyFont="1" applyBorder="1" applyAlignment="1">
      <alignment horizontal="center"/>
    </xf>
    <xf numFmtId="165" fontId="11" fillId="9" borderId="9" xfId="0" applyNumberFormat="1" applyFont="1" applyFill="1" applyBorder="1" applyAlignment="1">
      <alignment horizontal="center"/>
    </xf>
    <xf numFmtId="165" fontId="11" fillId="9" borderId="11" xfId="0" applyNumberFormat="1" applyFont="1" applyFill="1" applyBorder="1" applyAlignment="1">
      <alignment horizontal="center"/>
    </xf>
    <xf numFmtId="165" fontId="11" fillId="9" borderId="5" xfId="0" applyNumberFormat="1" applyFont="1" applyFill="1" applyBorder="1" applyAlignment="1">
      <alignment horizontal="center"/>
    </xf>
    <xf numFmtId="165" fontId="11" fillId="9" borderId="6" xfId="0" applyNumberFormat="1" applyFont="1" applyFill="1" applyBorder="1" applyAlignment="1">
      <alignment horizontal="center"/>
    </xf>
    <xf numFmtId="165" fontId="11" fillId="9" borderId="14" xfId="0" applyNumberFormat="1" applyFont="1" applyFill="1" applyBorder="1" applyAlignment="1">
      <alignment horizontal="center"/>
    </xf>
    <xf numFmtId="165" fontId="11" fillId="9" borderId="3" xfId="0" applyNumberFormat="1" applyFont="1" applyFill="1" applyBorder="1" applyAlignment="1">
      <alignment horizontal="center"/>
    </xf>
    <xf numFmtId="167" fontId="0" fillId="9" borderId="30" xfId="0" applyNumberFormat="1" applyFill="1" applyBorder="1" applyAlignment="1">
      <alignment horizontal="center"/>
    </xf>
    <xf numFmtId="167" fontId="0" fillId="9" borderId="31" xfId="0" applyNumberFormat="1" applyFill="1" applyBorder="1" applyAlignment="1">
      <alignment horizontal="center"/>
    </xf>
    <xf numFmtId="0" fontId="3" fillId="0" borderId="0" xfId="0" applyFont="1" applyAlignment="1">
      <alignment horizontal="center" wrapText="1"/>
    </xf>
    <xf numFmtId="0" fontId="0" fillId="0" borderId="8" xfId="0" applyBorder="1" applyAlignment="1">
      <alignment horizontal="center"/>
    </xf>
    <xf numFmtId="0" fontId="0" fillId="0" borderId="2" xfId="0"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14" xfId="0" applyFont="1" applyBorder="1" applyAlignment="1">
      <alignment horizontal="center"/>
    </xf>
    <xf numFmtId="0" fontId="8" fillId="0" borderId="3" xfId="0" applyFont="1" applyBorder="1" applyAlignment="1">
      <alignment horizontal="center"/>
    </xf>
    <xf numFmtId="0" fontId="8" fillId="0" borderId="9"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0" fontId="8" fillId="0" borderId="8" xfId="0" applyFont="1" applyBorder="1" applyAlignment="1">
      <alignment horizontal="center" wrapText="1"/>
    </xf>
    <xf numFmtId="0" fontId="8" fillId="0" borderId="2" xfId="0" applyFont="1" applyBorder="1" applyAlignment="1">
      <alignment horizontal="center" wrapText="1"/>
    </xf>
    <xf numFmtId="0" fontId="10" fillId="0" borderId="8" xfId="0" applyFont="1" applyBorder="1" applyAlignment="1">
      <alignment horizontal="center"/>
    </xf>
    <xf numFmtId="0" fontId="10" fillId="0" borderId="2" xfId="0" applyFont="1" applyBorder="1" applyAlignment="1">
      <alignment horizontal="center"/>
    </xf>
    <xf numFmtId="165" fontId="3" fillId="2" borderId="7" xfId="0" applyNumberFormat="1" applyFont="1" applyFill="1" applyBorder="1" applyAlignment="1">
      <alignment horizontal="center"/>
    </xf>
    <xf numFmtId="165" fontId="3" fillId="2" borderId="10" xfId="0" applyNumberFormat="1" applyFont="1" applyFill="1" applyBorder="1" applyAlignment="1">
      <alignment horizontal="center"/>
    </xf>
    <xf numFmtId="165" fontId="3" fillId="2" borderId="4" xfId="0" applyNumberFormat="1" applyFont="1" applyFill="1" applyBorder="1" applyAlignment="1">
      <alignment horizontal="center"/>
    </xf>
    <xf numFmtId="0" fontId="0" fillId="4" borderId="7" xfId="0" applyFill="1" applyBorder="1" applyProtection="1">
      <protection locked="0"/>
    </xf>
    <xf numFmtId="0" fontId="0" fillId="4" borderId="10" xfId="0" applyFill="1" applyBorder="1" applyProtection="1">
      <protection locked="0"/>
    </xf>
    <xf numFmtId="0" fontId="0" fillId="4" borderId="4" xfId="0" applyFill="1" applyBorder="1" applyProtection="1">
      <protection locked="0"/>
    </xf>
    <xf numFmtId="49" fontId="0" fillId="4" borderId="7" xfId="0" applyNumberFormat="1" applyFill="1" applyBorder="1" applyAlignment="1" applyProtection="1">
      <alignment horizontal="center"/>
      <protection locked="0"/>
    </xf>
    <xf numFmtId="49" fontId="0" fillId="4" borderId="4" xfId="0" applyNumberFormat="1" applyFill="1" applyBorder="1" applyAlignment="1" applyProtection="1">
      <alignment horizontal="center"/>
      <protection locked="0"/>
    </xf>
    <xf numFmtId="165" fontId="0" fillId="4" borderId="7" xfId="0" applyNumberFormat="1" applyFill="1" applyBorder="1" applyAlignment="1" applyProtection="1">
      <alignment horizontal="center"/>
      <protection locked="0"/>
    </xf>
    <xf numFmtId="165" fontId="0" fillId="4" borderId="4" xfId="0" applyNumberFormat="1" applyFill="1" applyBorder="1" applyAlignment="1" applyProtection="1">
      <alignment horizontal="center"/>
      <protection locked="0"/>
    </xf>
    <xf numFmtId="165" fontId="3" fillId="9" borderId="7" xfId="0" applyNumberFormat="1" applyFont="1" applyFill="1" applyBorder="1" applyAlignment="1">
      <alignment horizontal="center"/>
    </xf>
    <xf numFmtId="165" fontId="3" fillId="9" borderId="10" xfId="0" applyNumberFormat="1" applyFont="1" applyFill="1" applyBorder="1" applyAlignment="1">
      <alignment horizontal="center"/>
    </xf>
    <xf numFmtId="165" fontId="3" fillId="9" borderId="4" xfId="0" applyNumberFormat="1" applyFont="1" applyFill="1" applyBorder="1" applyAlignment="1">
      <alignment horizontal="center"/>
    </xf>
    <xf numFmtId="0" fontId="0" fillId="6" borderId="7" xfId="0" applyFill="1" applyBorder="1" applyProtection="1">
      <protection locked="0"/>
    </xf>
    <xf numFmtId="0" fontId="0" fillId="6" borderId="10" xfId="0" applyFill="1" applyBorder="1" applyProtection="1">
      <protection locked="0"/>
    </xf>
    <xf numFmtId="0" fontId="0" fillId="6" borderId="4" xfId="0" applyFill="1" applyBorder="1" applyProtection="1">
      <protection locked="0"/>
    </xf>
    <xf numFmtId="0" fontId="29" fillId="6" borderId="7" xfId="0" applyFont="1" applyFill="1" applyBorder="1" applyProtection="1">
      <protection locked="0"/>
    </xf>
    <xf numFmtId="166" fontId="11" fillId="9" borderId="7" xfId="0" applyNumberFormat="1" applyFont="1" applyFill="1" applyBorder="1" applyAlignment="1">
      <alignment horizontal="center"/>
    </xf>
    <xf numFmtId="166" fontId="11" fillId="9" borderId="10" xfId="0" applyNumberFormat="1" applyFont="1" applyFill="1" applyBorder="1" applyAlignment="1">
      <alignment horizontal="center"/>
    </xf>
    <xf numFmtId="166" fontId="11" fillId="9" borderId="4" xfId="0" applyNumberFormat="1" applyFont="1" applyFill="1" applyBorder="1" applyAlignment="1">
      <alignment horizontal="center"/>
    </xf>
    <xf numFmtId="0" fontId="0" fillId="4" borderId="9" xfId="0" applyFill="1" applyBorder="1" applyAlignment="1" applyProtection="1">
      <alignment horizontal="left" wrapText="1"/>
      <protection locked="0"/>
    </xf>
    <xf numFmtId="0" fontId="0" fillId="4" borderId="11" xfId="0" applyFill="1" applyBorder="1" applyAlignment="1">
      <alignment horizontal="left" wrapText="1"/>
    </xf>
    <xf numFmtId="0" fontId="0" fillId="4" borderId="5" xfId="0" applyFill="1" applyBorder="1" applyAlignment="1">
      <alignment horizontal="left" wrapText="1"/>
    </xf>
    <xf numFmtId="0" fontId="0" fillId="4" borderId="12" xfId="0" applyFill="1" applyBorder="1" applyAlignment="1">
      <alignment horizontal="left" wrapText="1"/>
    </xf>
    <xf numFmtId="0" fontId="0" fillId="4" borderId="0" xfId="0" applyFill="1" applyAlignment="1">
      <alignment horizontal="left" wrapText="1"/>
    </xf>
    <xf numFmtId="0" fontId="0" fillId="4" borderId="13" xfId="0" applyFill="1" applyBorder="1" applyAlignment="1">
      <alignment horizontal="left" wrapText="1"/>
    </xf>
    <xf numFmtId="0" fontId="0" fillId="4" borderId="6" xfId="0" applyFill="1" applyBorder="1" applyAlignment="1">
      <alignment horizontal="left" wrapText="1"/>
    </xf>
    <xf numFmtId="0" fontId="0" fillId="4" borderId="14" xfId="0" applyFill="1" applyBorder="1" applyAlignment="1">
      <alignment horizontal="left" wrapText="1"/>
    </xf>
    <xf numFmtId="0" fontId="0" fillId="4" borderId="3" xfId="0" applyFill="1" applyBorder="1" applyAlignment="1">
      <alignment horizontal="left" wrapText="1"/>
    </xf>
    <xf numFmtId="165" fontId="0" fillId="9" borderId="7" xfId="0" applyNumberFormat="1" applyFill="1" applyBorder="1" applyAlignment="1">
      <alignment horizontal="center"/>
    </xf>
    <xf numFmtId="165" fontId="0" fillId="9" borderId="4" xfId="0" applyNumberFormat="1" applyFill="1" applyBorder="1" applyAlignment="1">
      <alignment horizontal="center"/>
    </xf>
    <xf numFmtId="0" fontId="0" fillId="0" borderId="11" xfId="0" applyBorder="1" applyAlignment="1">
      <alignment horizontal="center"/>
    </xf>
    <xf numFmtId="0" fontId="4" fillId="0" borderId="32" xfId="0" applyFont="1" applyBorder="1" applyAlignment="1">
      <alignment horizontal="center" wrapText="1"/>
    </xf>
    <xf numFmtId="0" fontId="12" fillId="3" borderId="33" xfId="0" applyFont="1" applyFill="1" applyBorder="1" applyAlignment="1">
      <alignment horizontal="center" wrapText="1"/>
    </xf>
    <xf numFmtId="0" fontId="12" fillId="3" borderId="34" xfId="0" applyFont="1" applyFill="1" applyBorder="1" applyAlignment="1">
      <alignment horizontal="center" wrapText="1"/>
    </xf>
    <xf numFmtId="0" fontId="12" fillId="3" borderId="41" xfId="0" applyFont="1" applyFill="1" applyBorder="1" applyAlignment="1">
      <alignment horizontal="center" wrapText="1"/>
    </xf>
    <xf numFmtId="0" fontId="12" fillId="3" borderId="42" xfId="0" applyFont="1" applyFill="1" applyBorder="1" applyAlignment="1">
      <alignment horizontal="center" wrapText="1"/>
    </xf>
    <xf numFmtId="0" fontId="13" fillId="0" borderId="35" xfId="0" applyFont="1" applyBorder="1" applyAlignment="1">
      <alignment horizontal="center" wrapText="1"/>
    </xf>
    <xf numFmtId="0" fontId="13" fillId="0" borderId="36" xfId="0" applyFont="1" applyBorder="1" applyAlignment="1">
      <alignment horizontal="center" wrapText="1"/>
    </xf>
    <xf numFmtId="0" fontId="13" fillId="0" borderId="37" xfId="0" applyFont="1" applyBorder="1" applyAlignment="1">
      <alignment horizontal="center"/>
    </xf>
    <xf numFmtId="0" fontId="13" fillId="0" borderId="38" xfId="0" applyFont="1" applyBorder="1" applyAlignment="1">
      <alignment horizontal="center"/>
    </xf>
    <xf numFmtId="0" fontId="13" fillId="0" borderId="35" xfId="0" applyFont="1" applyBorder="1" applyAlignment="1">
      <alignment horizontal="center"/>
    </xf>
    <xf numFmtId="0" fontId="13" fillId="0" borderId="39" xfId="0" applyFont="1" applyBorder="1" applyAlignment="1">
      <alignment horizontal="center"/>
    </xf>
    <xf numFmtId="0" fontId="0" fillId="0" borderId="43" xfId="0" applyBorder="1" applyAlignment="1">
      <alignment horizontal="center"/>
    </xf>
    <xf numFmtId="0" fontId="0" fillId="0" borderId="32" xfId="0" applyBorder="1" applyAlignment="1">
      <alignment horizontal="center"/>
    </xf>
    <xf numFmtId="44" fontId="12" fillId="0" borderId="41" xfId="0" applyNumberFormat="1" applyFont="1" applyBorder="1" applyAlignment="1">
      <alignment horizontal="center" wrapText="1"/>
    </xf>
    <xf numFmtId="44" fontId="12" fillId="0" borderId="44" xfId="0" applyNumberFormat="1" applyFont="1" applyBorder="1" applyAlignment="1">
      <alignment horizontal="center" wrapText="1"/>
    </xf>
    <xf numFmtId="44" fontId="0" fillId="0" borderId="43" xfId="0" applyNumberFormat="1" applyBorder="1" applyAlignment="1">
      <alignment horizontal="center"/>
    </xf>
    <xf numFmtId="44" fontId="0" fillId="0" borderId="45" xfId="0" applyNumberFormat="1" applyBorder="1" applyAlignment="1">
      <alignment horizontal="center"/>
    </xf>
    <xf numFmtId="0" fontId="14" fillId="0" borderId="12" xfId="0" applyFont="1" applyBorder="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0" xfId="0" applyFont="1" applyAlignment="1" applyProtection="1">
      <alignment horizontal="center"/>
      <protection locked="0"/>
    </xf>
    <xf numFmtId="0" fontId="0" fillId="0" borderId="0" xfId="0" applyAlignment="1" applyProtection="1">
      <alignment horizontal="center"/>
      <protection locked="0"/>
    </xf>
    <xf numFmtId="0" fontId="3" fillId="0" borderId="12" xfId="0" applyFont="1" applyBorder="1" applyAlignment="1">
      <alignment horizontal="center" wrapText="1"/>
    </xf>
    <xf numFmtId="0" fontId="3" fillId="0" borderId="9"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0" fillId="0" borderId="12" xfId="0" applyBorder="1" applyAlignment="1">
      <alignment horizontal="center"/>
    </xf>
    <xf numFmtId="0" fontId="3" fillId="0" borderId="12" xfId="0" applyFont="1" applyBorder="1" applyAlignment="1">
      <alignment horizontal="center"/>
    </xf>
    <xf numFmtId="0" fontId="3" fillId="0" borderId="0" xfId="0" applyFont="1" applyAlignment="1">
      <alignment horizontal="center"/>
    </xf>
    <xf numFmtId="164" fontId="0" fillId="0" borderId="12" xfId="0" applyNumberFormat="1" applyBorder="1" applyAlignment="1">
      <alignment horizontal="center"/>
    </xf>
    <xf numFmtId="164" fontId="0" fillId="0" borderId="0" xfId="0" applyNumberFormat="1" applyAlignment="1">
      <alignment horizontal="center"/>
    </xf>
    <xf numFmtId="165" fontId="0" fillId="0" borderId="12" xfId="0" applyNumberFormat="1" applyBorder="1" applyAlignment="1">
      <alignment horizontal="center"/>
    </xf>
    <xf numFmtId="165" fontId="0" fillId="0" borderId="0" xfId="0" applyNumberFormat="1" applyAlignment="1">
      <alignment horizontal="center"/>
    </xf>
    <xf numFmtId="0" fontId="0" fillId="0" borderId="9"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5" xfId="0" applyBorder="1" applyAlignment="1" applyProtection="1">
      <alignment horizontal="center"/>
      <protection locked="0"/>
    </xf>
    <xf numFmtId="0" fontId="11" fillId="0" borderId="0" xfId="0" applyFont="1" applyAlignment="1" applyProtection="1">
      <alignment horizontal="center"/>
      <protection locked="0"/>
    </xf>
    <xf numFmtId="0" fontId="0" fillId="0" borderId="7" xfId="0" applyBorder="1" applyAlignment="1" applyProtection="1">
      <alignment horizontal="center"/>
      <protection locked="0" hidden="1"/>
    </xf>
    <xf numFmtId="0" fontId="0" fillId="0" borderId="4" xfId="0" applyBorder="1" applyAlignment="1" applyProtection="1">
      <alignment horizontal="center"/>
      <protection locked="0" hidden="1"/>
    </xf>
    <xf numFmtId="0" fontId="0" fillId="11" borderId="7" xfId="0" applyFill="1" applyBorder="1" applyAlignment="1" applyProtection="1">
      <alignment horizontal="center"/>
      <protection locked="0" hidden="1"/>
    </xf>
    <xf numFmtId="0" fontId="0" fillId="11" borderId="4" xfId="0" applyFill="1" applyBorder="1" applyAlignment="1" applyProtection="1">
      <alignment horizontal="center"/>
      <protection locked="0" hidden="1"/>
    </xf>
    <xf numFmtId="0" fontId="0" fillId="12" borderId="7" xfId="0" applyFill="1" applyBorder="1" applyAlignment="1" applyProtection="1">
      <alignment horizontal="center"/>
      <protection locked="0" hidden="1"/>
    </xf>
    <xf numFmtId="0" fontId="0" fillId="12" borderId="4" xfId="0" applyFill="1" applyBorder="1" applyAlignment="1" applyProtection="1">
      <alignment horizontal="center"/>
      <protection locked="0" hidden="1"/>
    </xf>
    <xf numFmtId="0" fontId="0" fillId="13" borderId="7" xfId="0" applyFill="1" applyBorder="1" applyAlignment="1" applyProtection="1">
      <alignment horizontal="center"/>
      <protection locked="0" hidden="1"/>
    </xf>
    <xf numFmtId="0" fontId="0" fillId="13" borderId="10" xfId="0" applyFill="1" applyBorder="1" applyAlignment="1" applyProtection="1">
      <alignment horizontal="center"/>
      <protection locked="0" hidden="1"/>
    </xf>
    <xf numFmtId="166" fontId="15" fillId="14" borderId="10" xfId="0" applyNumberFormat="1" applyFont="1" applyFill="1" applyBorder="1" applyAlignment="1" applyProtection="1">
      <alignment horizontal="center" vertical="top"/>
      <protection locked="0" hidden="1"/>
    </xf>
    <xf numFmtId="166" fontId="15" fillId="14" borderId="4" xfId="0" applyNumberFormat="1" applyFont="1" applyFill="1" applyBorder="1" applyAlignment="1" applyProtection="1">
      <alignment horizontal="center" vertical="top"/>
      <protection locked="0" hidden="1"/>
    </xf>
    <xf numFmtId="0" fontId="19" fillId="0" borderId="0" xfId="0" applyFont="1" applyAlignment="1">
      <alignment horizontal="center" vertical="center"/>
    </xf>
    <xf numFmtId="0" fontId="20" fillId="0" borderId="0" xfId="0" applyFont="1" applyAlignment="1">
      <alignment horizontal="center"/>
    </xf>
    <xf numFmtId="49" fontId="22" fillId="0" borderId="48" xfId="0" applyNumberFormat="1" applyFont="1" applyBorder="1" applyAlignment="1">
      <alignment horizontal="left"/>
    </xf>
    <xf numFmtId="49" fontId="22" fillId="0" borderId="49" xfId="0" applyNumberFormat="1" applyFont="1" applyBorder="1" applyAlignment="1">
      <alignment horizontal="left"/>
    </xf>
    <xf numFmtId="0" fontId="17" fillId="6" borderId="50" xfId="0" applyFont="1" applyFill="1" applyBorder="1" applyAlignment="1" applyProtection="1">
      <alignment horizontal="left" vertical="top" wrapText="1"/>
      <protection locked="0"/>
    </xf>
    <xf numFmtId="0" fontId="17" fillId="6" borderId="51" xfId="0" applyFont="1" applyFill="1" applyBorder="1" applyAlignment="1">
      <alignment horizontal="left" vertical="top" wrapText="1"/>
    </xf>
    <xf numFmtId="0" fontId="17" fillId="6" borderId="52" xfId="0" applyFont="1" applyFill="1" applyBorder="1" applyAlignment="1">
      <alignment horizontal="left" vertical="top" wrapText="1"/>
    </xf>
    <xf numFmtId="0" fontId="17" fillId="6" borderId="53" xfId="0" applyFont="1" applyFill="1" applyBorder="1" applyAlignment="1">
      <alignment horizontal="left" vertical="top" wrapText="1"/>
    </xf>
    <xf numFmtId="0" fontId="17" fillId="6" borderId="54" xfId="0" applyFont="1" applyFill="1" applyBorder="1" applyAlignment="1">
      <alignment horizontal="left" vertical="top" wrapText="1"/>
    </xf>
    <xf numFmtId="0" fontId="17" fillId="6" borderId="55" xfId="0" applyFont="1" applyFill="1" applyBorder="1" applyAlignment="1">
      <alignment horizontal="left" vertical="top" wrapText="1"/>
    </xf>
  </cellXfs>
  <cellStyles count="2">
    <cellStyle name="Normal" xfId="0" builtinId="0"/>
    <cellStyle name="Normal 2" xfId="1" xr:uid="{2B6C6CD7-C05F-41A3-B855-C9D79B0B03D5}"/>
  </cellStyles>
  <dxfs count="33">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ont>
        <b/>
        <color theme="1"/>
      </font>
      <fill>
        <patternFill patternType="solid">
          <fgColor auto="1"/>
          <bgColor rgb="FFFF5050"/>
        </patternFill>
      </fill>
    </dxf>
    <dxf>
      <font>
        <b/>
      </font>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FF00"/>
        </patternFill>
      </fill>
    </dxf>
    <dxf>
      <fill>
        <patternFill patternType="solid">
          <fgColor auto="1"/>
          <bgColor rgb="FFFF0000"/>
        </patternFill>
      </fill>
    </dxf>
    <dxf>
      <fill>
        <patternFill patternType="solid">
          <fgColor auto="1"/>
          <bgColor rgb="FFFFFF00"/>
        </patternFill>
      </fill>
    </dxf>
    <dxf>
      <fill>
        <patternFill patternType="solid">
          <fgColor auto="1"/>
          <bgColor rgb="FFFF0000"/>
        </patternFill>
      </fill>
    </dxf>
    <dxf>
      <fill>
        <patternFill patternType="solid">
          <fgColor auto="1"/>
          <bgColor rgb="FFFF0000"/>
        </patternFill>
      </fill>
    </dxf>
    <dxf>
      <fill>
        <patternFill patternType="solid">
          <fgColor auto="1"/>
          <bgColor rgb="FFFFFF00"/>
        </patternFill>
      </fill>
    </dxf>
    <dxf>
      <fill>
        <patternFill>
          <bgColor rgb="FFFFFF00"/>
        </patternFill>
      </fill>
    </dxf>
    <dxf>
      <fill>
        <patternFill patternType="solid">
          <fgColor auto="1"/>
          <bgColor rgb="FFFFFF00"/>
        </patternFill>
      </fill>
    </dxf>
  </dxfs>
  <tableStyles count="0" defaultTableStyle="TableStyleMedium2" defaultPivotStyle="PivotStyleLight16"/>
  <colors>
    <mruColors>
      <color rgb="FFFDE9D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vert270"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vert270"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0E36-0FAF-4B88-8F68-6D73D91D94D6}">
  <sheetPr>
    <pageSetUpPr fitToPage="1"/>
  </sheetPr>
  <dimension ref="A1:AU100"/>
  <sheetViews>
    <sheetView tabSelected="1" zoomScale="90" zoomScaleNormal="90" workbookViewId="0">
      <selection activeCell="D17" sqref="D17"/>
    </sheetView>
  </sheetViews>
  <sheetFormatPr defaultRowHeight="13.2" x14ac:dyDescent="0.25"/>
  <cols>
    <col min="1" max="1" width="4.6640625" customWidth="1"/>
    <col min="2" max="2" width="27" customWidth="1"/>
    <col min="3" max="3" width="30.6640625" customWidth="1"/>
    <col min="4" max="4" width="11" customWidth="1"/>
    <col min="5" max="5" width="6.109375" customWidth="1"/>
    <col min="6" max="36" width="2.88671875" customWidth="1"/>
    <col min="37" max="39" width="7.6640625" customWidth="1"/>
    <col min="40" max="40" width="4.44140625" customWidth="1"/>
    <col min="41" max="41" width="9.109375" customWidth="1"/>
    <col min="42" max="42" width="10.33203125" customWidth="1"/>
  </cols>
  <sheetData>
    <row r="1" spans="1:42" x14ac:dyDescent="0.25">
      <c r="A1" s="20">
        <v>1128</v>
      </c>
      <c r="AN1" s="31"/>
    </row>
    <row r="2" spans="1:42" ht="13.2" customHeight="1" x14ac:dyDescent="0.25">
      <c r="B2" s="9" t="s">
        <v>0</v>
      </c>
      <c r="C2" s="172"/>
      <c r="E2" s="184" t="s">
        <v>1</v>
      </c>
      <c r="F2" s="184"/>
      <c r="G2" s="184"/>
      <c r="H2" s="184"/>
      <c r="I2" s="184"/>
      <c r="J2" s="184"/>
      <c r="K2" s="184"/>
      <c r="L2" s="184"/>
      <c r="M2" s="185" cm="1">
        <f t="array" ref="M2">SUMPRODUCT(--(ISNUMBER(F32:AJ32)), --(F32:AJ32&gt;=1))</f>
        <v>0</v>
      </c>
      <c r="N2" s="185"/>
      <c r="O2" s="185"/>
      <c r="P2" s="185"/>
      <c r="Q2" s="53"/>
      <c r="R2" s="186" t="s">
        <v>2</v>
      </c>
      <c r="S2" s="186"/>
      <c r="T2" s="186"/>
      <c r="U2" s="186"/>
      <c r="V2" s="186"/>
      <c r="W2" s="186"/>
      <c r="X2" s="186"/>
      <c r="Y2" s="186"/>
      <c r="Z2" s="186"/>
      <c r="AA2" s="186"/>
      <c r="AB2" s="42"/>
      <c r="AC2" s="187" t="s">
        <v>3</v>
      </c>
      <c r="AD2" s="187"/>
      <c r="AE2" s="187"/>
      <c r="AF2" s="187"/>
      <c r="AG2" s="187"/>
      <c r="AH2" s="187"/>
      <c r="AI2" s="187"/>
      <c r="AJ2" s="187"/>
      <c r="AK2" s="187"/>
      <c r="AL2" s="187"/>
      <c r="AM2" s="187"/>
      <c r="AN2" s="31"/>
    </row>
    <row r="3" spans="1:42" x14ac:dyDescent="0.25">
      <c r="B3" s="21" t="s">
        <v>4</v>
      </c>
      <c r="C3" s="173"/>
      <c r="D3" s="12"/>
      <c r="E3" s="184" t="s">
        <v>5</v>
      </c>
      <c r="F3" s="184"/>
      <c r="G3" s="184"/>
      <c r="H3" s="184"/>
      <c r="I3" s="184"/>
      <c r="J3" s="184"/>
      <c r="K3" s="184"/>
      <c r="L3" s="184"/>
      <c r="M3" s="189">
        <f>SUM(F31:AJ31)</f>
        <v>0</v>
      </c>
      <c r="N3" s="189"/>
      <c r="O3" s="189"/>
      <c r="P3" s="189"/>
      <c r="R3" s="190" t="s">
        <v>6</v>
      </c>
      <c r="S3" s="190"/>
      <c r="T3" s="190"/>
      <c r="U3" s="190"/>
      <c r="V3" s="190"/>
      <c r="W3" s="190"/>
      <c r="X3" s="190"/>
      <c r="Y3" s="190"/>
      <c r="Z3" s="190"/>
      <c r="AA3" s="190"/>
      <c r="AB3" s="42"/>
      <c r="AC3" s="187"/>
      <c r="AD3" s="187"/>
      <c r="AE3" s="187"/>
      <c r="AF3" s="187"/>
      <c r="AG3" s="187"/>
      <c r="AH3" s="187"/>
      <c r="AI3" s="187"/>
      <c r="AJ3" s="187"/>
      <c r="AK3" s="187"/>
      <c r="AL3" s="187"/>
      <c r="AM3" s="187"/>
      <c r="AN3" s="31"/>
    </row>
    <row r="4" spans="1:42" ht="15" customHeight="1" x14ac:dyDescent="0.25">
      <c r="B4" s="9" t="s">
        <v>7</v>
      </c>
      <c r="C4" s="54"/>
      <c r="D4" s="13"/>
      <c r="E4" s="184" t="s">
        <v>8</v>
      </c>
      <c r="F4" s="184"/>
      <c r="G4" s="184"/>
      <c r="H4" s="184"/>
      <c r="I4" s="184"/>
      <c r="J4" s="184"/>
      <c r="K4" s="184"/>
      <c r="L4" s="184"/>
      <c r="M4" s="189">
        <f>SUM(F32:AJ32)</f>
        <v>0</v>
      </c>
      <c r="N4" s="189"/>
      <c r="O4" s="189"/>
      <c r="P4" s="189"/>
      <c r="R4" s="190" t="s">
        <v>9</v>
      </c>
      <c r="S4" s="190"/>
      <c r="T4" s="190"/>
      <c r="U4" s="190"/>
      <c r="V4" s="190"/>
      <c r="W4" s="190"/>
      <c r="X4" s="190"/>
      <c r="Y4" s="190"/>
      <c r="Z4" s="190"/>
      <c r="AA4" s="190"/>
      <c r="AB4" s="42"/>
      <c r="AC4" s="187"/>
      <c r="AD4" s="187"/>
      <c r="AE4" s="187"/>
      <c r="AF4" s="187"/>
      <c r="AG4" s="187"/>
      <c r="AH4" s="187"/>
      <c r="AI4" s="187"/>
      <c r="AJ4" s="187"/>
      <c r="AK4" s="187"/>
      <c r="AL4" s="187"/>
      <c r="AM4" s="187"/>
      <c r="AN4" s="31"/>
    </row>
    <row r="5" spans="1:42" x14ac:dyDescent="0.25">
      <c r="B5" s="9" t="s">
        <v>10</v>
      </c>
      <c r="C5" s="52" t="s">
        <v>68</v>
      </c>
      <c r="D5" s="10"/>
      <c r="E5" s="191" t="s">
        <v>11</v>
      </c>
      <c r="F5" s="192"/>
      <c r="G5" s="192"/>
      <c r="H5" s="192"/>
      <c r="I5" s="192"/>
      <c r="J5" s="192"/>
      <c r="K5" s="192"/>
      <c r="L5" s="193"/>
      <c r="M5" s="194">
        <v>0</v>
      </c>
      <c r="N5" s="194"/>
      <c r="O5" s="194"/>
      <c r="P5" s="194"/>
      <c r="R5" s="190" t="s">
        <v>12</v>
      </c>
      <c r="S5" s="190"/>
      <c r="T5" s="190"/>
      <c r="U5" s="190"/>
      <c r="V5" s="190"/>
      <c r="W5" s="190"/>
      <c r="X5" s="190"/>
      <c r="Y5" s="190"/>
      <c r="Z5" s="190"/>
      <c r="AA5" s="190"/>
      <c r="AB5" s="42"/>
      <c r="AC5" s="187"/>
      <c r="AD5" s="187"/>
      <c r="AE5" s="187"/>
      <c r="AF5" s="187"/>
      <c r="AG5" s="187"/>
      <c r="AH5" s="187"/>
      <c r="AI5" s="187"/>
      <c r="AJ5" s="187"/>
      <c r="AK5" s="187"/>
      <c r="AL5" s="187"/>
      <c r="AM5" s="187"/>
      <c r="AN5" s="31"/>
    </row>
    <row r="6" spans="1:42" x14ac:dyDescent="0.25">
      <c r="B6" s="9" t="s">
        <v>13</v>
      </c>
      <c r="C6" s="54"/>
      <c r="D6" s="10"/>
      <c r="E6" s="191" t="s">
        <v>14</v>
      </c>
      <c r="F6" s="192"/>
      <c r="G6" s="192"/>
      <c r="H6" s="192"/>
      <c r="I6" s="192"/>
      <c r="J6" s="192"/>
      <c r="K6" s="192"/>
      <c r="L6" s="193"/>
      <c r="M6" s="189">
        <f>SUM(AL16:AL30)</f>
        <v>0</v>
      </c>
      <c r="N6" s="189"/>
      <c r="O6" s="189"/>
      <c r="P6" s="189"/>
      <c r="R6" s="190" t="s">
        <v>15</v>
      </c>
      <c r="S6" s="190"/>
      <c r="T6" s="190"/>
      <c r="U6" s="190"/>
      <c r="V6" s="190"/>
      <c r="W6" s="190"/>
      <c r="X6" s="190"/>
      <c r="Y6" s="190"/>
      <c r="Z6" s="190"/>
      <c r="AA6" s="190"/>
      <c r="AB6" s="42"/>
      <c r="AC6" s="187"/>
      <c r="AD6" s="187"/>
      <c r="AE6" s="187"/>
      <c r="AF6" s="187"/>
      <c r="AG6" s="187"/>
      <c r="AH6" s="187"/>
      <c r="AI6" s="187"/>
      <c r="AJ6" s="187"/>
      <c r="AK6" s="187"/>
      <c r="AL6" s="187"/>
      <c r="AM6" s="187"/>
      <c r="AN6" s="31"/>
    </row>
    <row r="7" spans="1:42" x14ac:dyDescent="0.25">
      <c r="B7" s="9" t="s">
        <v>69</v>
      </c>
      <c r="C7" s="173"/>
      <c r="D7" s="6"/>
      <c r="E7" s="191" t="s">
        <v>16</v>
      </c>
      <c r="F7" s="192"/>
      <c r="G7" s="192"/>
      <c r="H7" s="192"/>
      <c r="I7" s="192"/>
      <c r="J7" s="192"/>
      <c r="K7" s="192"/>
      <c r="L7" s="193"/>
      <c r="M7" s="189">
        <f>SUM(AM16:AM30)</f>
        <v>0</v>
      </c>
      <c r="N7" s="189"/>
      <c r="O7" s="189"/>
      <c r="P7" s="189"/>
      <c r="R7" s="195" t="s">
        <v>17</v>
      </c>
      <c r="S7" s="195"/>
      <c r="T7" s="195"/>
      <c r="U7" s="195"/>
      <c r="V7" s="195"/>
      <c r="W7" s="195"/>
      <c r="X7" s="195"/>
      <c r="Y7" s="195"/>
      <c r="Z7" s="195"/>
      <c r="AA7" s="195"/>
      <c r="AB7" s="42"/>
      <c r="AC7" s="187"/>
      <c r="AD7" s="187"/>
      <c r="AE7" s="187"/>
      <c r="AF7" s="187"/>
      <c r="AG7" s="187"/>
      <c r="AH7" s="187"/>
      <c r="AI7" s="187"/>
      <c r="AJ7" s="187"/>
      <c r="AK7" s="187"/>
      <c r="AL7" s="187"/>
      <c r="AM7" s="187"/>
      <c r="AN7" s="32"/>
      <c r="AO7" s="10"/>
      <c r="AP7" s="10"/>
    </row>
    <row r="8" spans="1:42" ht="13.2" customHeight="1" x14ac:dyDescent="0.25">
      <c r="B8" s="55" t="s">
        <v>18</v>
      </c>
      <c r="C8" s="173"/>
      <c r="D8" s="42"/>
      <c r="E8" s="42"/>
      <c r="F8" s="42"/>
      <c r="G8" s="42"/>
      <c r="H8" s="42"/>
      <c r="I8" s="42"/>
      <c r="J8" s="42"/>
      <c r="K8" s="42"/>
      <c r="L8" s="42"/>
      <c r="M8" s="42"/>
      <c r="N8" s="47"/>
      <c r="O8" s="47"/>
      <c r="P8" s="47"/>
      <c r="Q8" s="47"/>
      <c r="R8" s="42"/>
      <c r="S8" s="42"/>
      <c r="T8" s="42"/>
      <c r="U8" s="42"/>
      <c r="V8" s="42"/>
      <c r="W8" s="42"/>
      <c r="X8" s="42"/>
      <c r="Y8" s="42"/>
      <c r="Z8" s="42"/>
      <c r="AA8" s="42"/>
      <c r="AB8" s="42"/>
      <c r="AC8" s="187"/>
      <c r="AD8" s="187"/>
      <c r="AE8" s="187"/>
      <c r="AF8" s="187"/>
      <c r="AG8" s="187"/>
      <c r="AH8" s="187"/>
      <c r="AI8" s="187"/>
      <c r="AJ8" s="187"/>
      <c r="AK8" s="187"/>
      <c r="AL8" s="187"/>
      <c r="AM8" s="187"/>
      <c r="AN8" s="31"/>
    </row>
    <row r="9" spans="1:42" ht="13.2" customHeight="1" x14ac:dyDescent="0.25">
      <c r="B9" s="56" t="s">
        <v>19</v>
      </c>
      <c r="C9" s="54"/>
      <c r="D9" s="42"/>
      <c r="E9" s="196" t="s">
        <v>20</v>
      </c>
      <c r="F9" s="197"/>
      <c r="G9" s="197"/>
      <c r="H9" s="197"/>
      <c r="I9" s="197"/>
      <c r="J9" s="197"/>
      <c r="K9" s="197"/>
      <c r="L9" s="197"/>
      <c r="M9" s="197"/>
      <c r="N9" s="197"/>
      <c r="O9" s="197"/>
      <c r="P9" s="197"/>
      <c r="Q9" s="197"/>
      <c r="R9" s="197"/>
      <c r="S9" s="197"/>
      <c r="T9" s="197"/>
      <c r="U9" s="197"/>
      <c r="V9" s="197"/>
      <c r="W9" s="197"/>
      <c r="X9" s="197"/>
      <c r="Y9" s="197"/>
      <c r="Z9" s="197"/>
      <c r="AA9" s="197"/>
      <c r="AB9" s="198"/>
      <c r="AC9" s="188"/>
      <c r="AD9" s="187"/>
      <c r="AE9" s="187"/>
      <c r="AF9" s="187"/>
      <c r="AG9" s="187"/>
      <c r="AH9" s="187"/>
      <c r="AI9" s="187"/>
      <c r="AJ9" s="187"/>
      <c r="AK9" s="187"/>
      <c r="AL9" s="187"/>
      <c r="AM9" s="187"/>
      <c r="AN9" s="31"/>
    </row>
    <row r="10" spans="1:42" x14ac:dyDescent="0.25">
      <c r="B10" s="43"/>
      <c r="D10" s="42"/>
      <c r="E10" s="199"/>
      <c r="F10" s="187"/>
      <c r="G10" s="187"/>
      <c r="H10" s="187"/>
      <c r="I10" s="187"/>
      <c r="J10" s="187"/>
      <c r="K10" s="187"/>
      <c r="L10" s="187"/>
      <c r="M10" s="187"/>
      <c r="N10" s="187"/>
      <c r="O10" s="187"/>
      <c r="P10" s="187"/>
      <c r="Q10" s="187"/>
      <c r="R10" s="187"/>
      <c r="S10" s="187"/>
      <c r="T10" s="187"/>
      <c r="U10" s="187"/>
      <c r="V10" s="187"/>
      <c r="W10" s="187"/>
      <c r="X10" s="187"/>
      <c r="Y10" s="187"/>
      <c r="Z10" s="187"/>
      <c r="AA10" s="187"/>
      <c r="AB10" s="200"/>
      <c r="AC10" s="188"/>
      <c r="AD10" s="187"/>
      <c r="AE10" s="187"/>
      <c r="AF10" s="187"/>
      <c r="AG10" s="187"/>
      <c r="AH10" s="187"/>
      <c r="AI10" s="187"/>
      <c r="AJ10" s="187"/>
      <c r="AK10" s="187"/>
      <c r="AL10" s="187"/>
      <c r="AM10" s="187"/>
      <c r="AN10" s="31"/>
    </row>
    <row r="11" spans="1:42" x14ac:dyDescent="0.25">
      <c r="B11" s="204" t="str">
        <f>HYPERLINK("https://www.youtube.com/watch?v=nkLUHA1IwFc", "Video with an overview on report completion is available here.")</f>
        <v>Video with an overview on report completion is available here.</v>
      </c>
      <c r="C11" s="206" t="s">
        <v>21</v>
      </c>
      <c r="D11" s="42"/>
      <c r="E11" s="199"/>
      <c r="F11" s="187"/>
      <c r="G11" s="187"/>
      <c r="H11" s="187"/>
      <c r="I11" s="187"/>
      <c r="J11" s="187"/>
      <c r="K11" s="187"/>
      <c r="L11" s="187"/>
      <c r="M11" s="187"/>
      <c r="N11" s="187"/>
      <c r="O11" s="187"/>
      <c r="P11" s="187"/>
      <c r="Q11" s="187"/>
      <c r="R11" s="187"/>
      <c r="S11" s="187"/>
      <c r="T11" s="187"/>
      <c r="U11" s="187"/>
      <c r="V11" s="187"/>
      <c r="W11" s="187"/>
      <c r="X11" s="187"/>
      <c r="Y11" s="187"/>
      <c r="Z11" s="187"/>
      <c r="AA11" s="187"/>
      <c r="AB11" s="200"/>
      <c r="AC11" s="188"/>
      <c r="AD11" s="187"/>
      <c r="AE11" s="187"/>
      <c r="AF11" s="187"/>
      <c r="AG11" s="187"/>
      <c r="AH11" s="187"/>
      <c r="AI11" s="187"/>
      <c r="AJ11" s="187"/>
      <c r="AK11" s="187"/>
      <c r="AL11" s="187"/>
      <c r="AM11" s="187"/>
      <c r="AN11" s="31"/>
    </row>
    <row r="12" spans="1:42" x14ac:dyDescent="0.25">
      <c r="B12" s="205"/>
      <c r="C12" s="207"/>
      <c r="D12" s="42"/>
      <c r="E12" s="199"/>
      <c r="F12" s="187"/>
      <c r="G12" s="187"/>
      <c r="H12" s="187"/>
      <c r="I12" s="187"/>
      <c r="J12" s="187"/>
      <c r="K12" s="187"/>
      <c r="L12" s="187"/>
      <c r="M12" s="187"/>
      <c r="N12" s="187"/>
      <c r="O12" s="187"/>
      <c r="P12" s="187"/>
      <c r="Q12" s="187"/>
      <c r="R12" s="187"/>
      <c r="S12" s="187"/>
      <c r="T12" s="187"/>
      <c r="U12" s="187"/>
      <c r="V12" s="187"/>
      <c r="W12" s="187"/>
      <c r="X12" s="187"/>
      <c r="Y12" s="187"/>
      <c r="Z12" s="187"/>
      <c r="AA12" s="187"/>
      <c r="AB12" s="200"/>
      <c r="AC12" s="188"/>
      <c r="AD12" s="187"/>
      <c r="AE12" s="187"/>
      <c r="AF12" s="187"/>
      <c r="AG12" s="187"/>
      <c r="AH12" s="187"/>
      <c r="AI12" s="187"/>
      <c r="AJ12" s="187"/>
      <c r="AK12" s="187"/>
      <c r="AL12" s="187"/>
      <c r="AM12" s="187"/>
      <c r="AN12" s="31"/>
    </row>
    <row r="13" spans="1:42" x14ac:dyDescent="0.25">
      <c r="B13" s="205"/>
      <c r="C13" s="207"/>
      <c r="D13" s="42"/>
      <c r="E13" s="199"/>
      <c r="F13" s="187"/>
      <c r="G13" s="187"/>
      <c r="H13" s="187"/>
      <c r="I13" s="187"/>
      <c r="J13" s="187"/>
      <c r="K13" s="187"/>
      <c r="L13" s="187"/>
      <c r="M13" s="187"/>
      <c r="N13" s="187"/>
      <c r="O13" s="187"/>
      <c r="P13" s="187"/>
      <c r="Q13" s="187"/>
      <c r="R13" s="187"/>
      <c r="S13" s="187"/>
      <c r="T13" s="187"/>
      <c r="U13" s="187"/>
      <c r="V13" s="187"/>
      <c r="W13" s="187"/>
      <c r="X13" s="187"/>
      <c r="Y13" s="187"/>
      <c r="Z13" s="187"/>
      <c r="AA13" s="187"/>
      <c r="AB13" s="200"/>
      <c r="AC13" s="188"/>
      <c r="AD13" s="187"/>
      <c r="AE13" s="187"/>
      <c r="AF13" s="187"/>
      <c r="AG13" s="187"/>
      <c r="AH13" s="187"/>
      <c r="AI13" s="187"/>
      <c r="AJ13" s="187"/>
      <c r="AK13" s="187"/>
      <c r="AL13" s="187"/>
      <c r="AM13" s="187"/>
      <c r="AN13" s="31"/>
    </row>
    <row r="14" spans="1:42" ht="18" customHeight="1" x14ac:dyDescent="0.25">
      <c r="D14" s="28"/>
      <c r="E14" s="201"/>
      <c r="F14" s="202"/>
      <c r="G14" s="202"/>
      <c r="H14" s="202"/>
      <c r="I14" s="202"/>
      <c r="J14" s="202"/>
      <c r="K14" s="202"/>
      <c r="L14" s="202"/>
      <c r="M14" s="202"/>
      <c r="N14" s="202"/>
      <c r="O14" s="202"/>
      <c r="P14" s="202"/>
      <c r="Q14" s="202"/>
      <c r="R14" s="202"/>
      <c r="S14" s="202"/>
      <c r="T14" s="202"/>
      <c r="U14" s="202"/>
      <c r="V14" s="202"/>
      <c r="W14" s="202"/>
      <c r="X14" s="202"/>
      <c r="Y14" s="202"/>
      <c r="Z14" s="202"/>
      <c r="AA14" s="202"/>
      <c r="AB14" s="203"/>
      <c r="AN14" s="31"/>
    </row>
    <row r="15" spans="1:42" ht="25.95" customHeight="1" x14ac:dyDescent="0.25">
      <c r="A15" s="9"/>
      <c r="B15" s="44" t="s">
        <v>22</v>
      </c>
      <c r="C15" s="45" t="s">
        <v>23</v>
      </c>
      <c r="D15" s="35" t="s">
        <v>24</v>
      </c>
      <c r="E15" s="50" t="s">
        <v>25</v>
      </c>
      <c r="F15" s="51">
        <v>1</v>
      </c>
      <c r="G15" s="51">
        <v>2</v>
      </c>
      <c r="H15" s="51">
        <v>3</v>
      </c>
      <c r="I15" s="51">
        <v>4</v>
      </c>
      <c r="J15" s="51">
        <v>5</v>
      </c>
      <c r="K15" s="51">
        <v>6</v>
      </c>
      <c r="L15" s="51">
        <v>7</v>
      </c>
      <c r="M15" s="51">
        <v>8</v>
      </c>
      <c r="N15" s="51">
        <v>9</v>
      </c>
      <c r="O15" s="51">
        <v>10</v>
      </c>
      <c r="P15" s="51">
        <v>11</v>
      </c>
      <c r="Q15" s="51">
        <v>12</v>
      </c>
      <c r="R15" s="51">
        <v>13</v>
      </c>
      <c r="S15" s="51">
        <v>14</v>
      </c>
      <c r="T15" s="51">
        <v>15</v>
      </c>
      <c r="U15" s="51">
        <v>16</v>
      </c>
      <c r="V15" s="51">
        <v>17</v>
      </c>
      <c r="W15" s="51">
        <v>18</v>
      </c>
      <c r="X15" s="51">
        <v>19</v>
      </c>
      <c r="Y15" s="51">
        <v>20</v>
      </c>
      <c r="Z15" s="51">
        <v>21</v>
      </c>
      <c r="AA15" s="51">
        <v>22</v>
      </c>
      <c r="AB15" s="51">
        <v>23</v>
      </c>
      <c r="AC15" s="11">
        <v>24</v>
      </c>
      <c r="AD15" s="11">
        <v>25</v>
      </c>
      <c r="AE15" s="11">
        <v>26</v>
      </c>
      <c r="AF15" s="11">
        <v>27</v>
      </c>
      <c r="AG15" s="11">
        <v>28</v>
      </c>
      <c r="AH15" s="11">
        <v>29</v>
      </c>
      <c r="AI15" s="11">
        <v>30</v>
      </c>
      <c r="AJ15" s="11">
        <v>31</v>
      </c>
      <c r="AK15" s="7" t="s">
        <v>26</v>
      </c>
      <c r="AL15" s="36" t="s">
        <v>14</v>
      </c>
      <c r="AM15" s="46" t="s">
        <v>16</v>
      </c>
      <c r="AN15" s="31"/>
    </row>
    <row r="16" spans="1:42" x14ac:dyDescent="0.25">
      <c r="A16" s="9">
        <v>1</v>
      </c>
      <c r="B16" s="180"/>
      <c r="C16" s="58"/>
      <c r="D16" s="59" t="s">
        <v>40</v>
      </c>
      <c r="E16" s="60" t="s">
        <v>70</v>
      </c>
      <c r="F16" s="174"/>
      <c r="G16" s="175"/>
      <c r="H16" s="174"/>
      <c r="I16" s="175"/>
      <c r="J16" s="175"/>
      <c r="K16" s="175"/>
      <c r="L16" s="175"/>
      <c r="M16" s="175"/>
      <c r="N16" s="175"/>
      <c r="O16" s="175"/>
      <c r="P16" s="175"/>
      <c r="Q16" s="175"/>
      <c r="R16" s="175"/>
      <c r="S16" s="175"/>
      <c r="T16" s="175"/>
      <c r="U16" s="175"/>
      <c r="V16" s="175"/>
      <c r="W16" s="175"/>
      <c r="X16" s="175"/>
      <c r="Y16" s="175"/>
      <c r="Z16" s="175"/>
      <c r="AA16" s="175"/>
      <c r="AB16" s="176"/>
      <c r="AC16" s="176"/>
      <c r="AD16" s="175"/>
      <c r="AE16" s="37"/>
      <c r="AF16" s="37"/>
      <c r="AG16" s="37"/>
      <c r="AH16" s="37"/>
      <c r="AI16" s="37"/>
      <c r="AJ16" s="38"/>
      <c r="AK16" s="16">
        <f t="shared" ref="AK16:AK30" si="0">(COUNTIF(F16:AJ16,"DD")*2) + (COUNTIF(F16:AJ16,"DR")*2)  + (COUNTIF(F16:AJ16,"RD")*2)  + (COUNTIF(F16:AJ16,"DN")) + (COUNTIF(F16:AJ16,"ND")) + (COUNTIF(F16:AJ16,"DC")) + (COUNTIF(F16:AJ16,"CD")) + (COUNTIF(F16:AJ16,"RR")*2) + (COUNTIF(F16:AJ16,"RN")) + (COUNTIF(F16:AJ16,"NR")) + (COUNTIF(F16:AJ16,"RC")) + (COUNTIF(F16:AJ16,"CR")) + (COUNTIF(F16:AJ16,"ZR")) + (COUNTIF(F16:AJ16,"RZ")) + (COUNTIF(F16:AJ16,"ZD")) + (COUNTIF(F16:AJ16,"DZ"))</f>
        <v>0</v>
      </c>
      <c r="AL16" s="17" cm="1">
        <f t="array" ref="AL16">SUMPRODUCT(LEN(F16:AJ16) - LEN(SUBSTITUTE(UPPER(F16:AJ16), "C", "")))</f>
        <v>0</v>
      </c>
      <c r="AM16" s="17" cm="1">
        <f t="array" ref="AM16">SUMPRODUCT(LEN(F16:AJ16) - LEN(SUBSTITUTE(UPPER(F16:AJ16), "N", "")))</f>
        <v>0</v>
      </c>
      <c r="AN16" s="31"/>
    </row>
    <row r="17" spans="1:40" x14ac:dyDescent="0.25">
      <c r="A17" s="9">
        <v>2</v>
      </c>
      <c r="B17" s="180"/>
      <c r="C17" s="58"/>
      <c r="D17" s="59" t="s">
        <v>40</v>
      </c>
      <c r="E17" s="60"/>
      <c r="F17" s="177"/>
      <c r="G17" s="178"/>
      <c r="H17" s="177"/>
      <c r="I17" s="178"/>
      <c r="J17" s="178"/>
      <c r="K17" s="178"/>
      <c r="L17" s="178"/>
      <c r="M17" s="178"/>
      <c r="N17" s="177"/>
      <c r="O17" s="178"/>
      <c r="P17" s="178"/>
      <c r="Q17" s="178"/>
      <c r="R17" s="178"/>
      <c r="S17" s="178"/>
      <c r="T17" s="178"/>
      <c r="U17" s="178"/>
      <c r="V17" s="178"/>
      <c r="W17" s="178"/>
      <c r="X17" s="178"/>
      <c r="Y17" s="178"/>
      <c r="Z17" s="178"/>
      <c r="AA17" s="178"/>
      <c r="AB17" s="176"/>
      <c r="AC17" s="179"/>
      <c r="AD17" s="178"/>
      <c r="AE17" s="40"/>
      <c r="AF17" s="40"/>
      <c r="AG17" s="40"/>
      <c r="AH17" s="40"/>
      <c r="AI17" s="40"/>
      <c r="AJ17" s="41"/>
      <c r="AK17" s="16">
        <f t="shared" si="0"/>
        <v>0</v>
      </c>
      <c r="AL17" s="17" cm="1">
        <f t="array" ref="AL17">SUMPRODUCT(LEN(F17:AJ17) - LEN(SUBSTITUTE(UPPER(F17:AJ17), "C", "")))</f>
        <v>0</v>
      </c>
      <c r="AM17" s="17" cm="1">
        <f t="array" ref="AM17">SUMPRODUCT(LEN(F17:AJ17) - LEN(SUBSTITUTE(UPPER(F17:AJ17), "N", "")))</f>
        <v>0</v>
      </c>
      <c r="AN17" s="31"/>
    </row>
    <row r="18" spans="1:40" x14ac:dyDescent="0.25">
      <c r="A18" s="9">
        <v>3</v>
      </c>
      <c r="B18" s="180"/>
      <c r="C18" s="58"/>
      <c r="D18" s="59"/>
      <c r="E18" s="60"/>
      <c r="F18" s="177"/>
      <c r="G18" s="178"/>
      <c r="H18" s="177"/>
      <c r="I18" s="178"/>
      <c r="J18" s="178"/>
      <c r="K18" s="178"/>
      <c r="L18" s="178"/>
      <c r="M18" s="178"/>
      <c r="N18" s="178"/>
      <c r="O18" s="178"/>
      <c r="P18" s="178"/>
      <c r="Q18" s="178"/>
      <c r="R18" s="178"/>
      <c r="S18" s="178"/>
      <c r="T18" s="178"/>
      <c r="U18" s="178"/>
      <c r="V18" s="178"/>
      <c r="W18" s="178"/>
      <c r="X18" s="178"/>
      <c r="Y18" s="178"/>
      <c r="Z18" s="178"/>
      <c r="AA18" s="178"/>
      <c r="AB18" s="176"/>
      <c r="AC18" s="179"/>
      <c r="AD18" s="178"/>
      <c r="AE18" s="40"/>
      <c r="AF18" s="40"/>
      <c r="AG18" s="40"/>
      <c r="AH18" s="40"/>
      <c r="AI18" s="40"/>
      <c r="AJ18" s="41"/>
      <c r="AK18" s="16">
        <f t="shared" si="0"/>
        <v>0</v>
      </c>
      <c r="AL18" s="17" cm="1">
        <f t="array" ref="AL18">SUMPRODUCT(LEN(F18:AJ18) - LEN(SUBSTITUTE(UPPER(F18:AJ18), "C", "")))</f>
        <v>0</v>
      </c>
      <c r="AM18" s="17" cm="1">
        <f t="array" ref="AM18">SUMPRODUCT(LEN(F18:AJ18) - LEN(SUBSTITUTE(UPPER(F18:AJ18), "N", "")))</f>
        <v>0</v>
      </c>
      <c r="AN18" s="31"/>
    </row>
    <row r="19" spans="1:40" x14ac:dyDescent="0.25">
      <c r="A19" s="9">
        <v>4</v>
      </c>
      <c r="B19" s="180"/>
      <c r="C19" s="58"/>
      <c r="D19" s="59"/>
      <c r="E19" s="60"/>
      <c r="F19" s="177"/>
      <c r="G19" s="178"/>
      <c r="H19" s="177"/>
      <c r="I19" s="178"/>
      <c r="J19" s="178"/>
      <c r="K19" s="178"/>
      <c r="L19" s="178"/>
      <c r="M19" s="178"/>
      <c r="N19" s="178"/>
      <c r="O19" s="178"/>
      <c r="P19" s="178"/>
      <c r="Q19" s="178"/>
      <c r="R19" s="178"/>
      <c r="S19" s="178"/>
      <c r="T19" s="178"/>
      <c r="U19" s="178"/>
      <c r="V19" s="178"/>
      <c r="W19" s="178"/>
      <c r="X19" s="178"/>
      <c r="Y19" s="178"/>
      <c r="Z19" s="178"/>
      <c r="AA19" s="178"/>
      <c r="AB19" s="176"/>
      <c r="AC19" s="179"/>
      <c r="AD19" s="178"/>
      <c r="AE19" s="40"/>
      <c r="AF19" s="40"/>
      <c r="AG19" s="40"/>
      <c r="AH19" s="40"/>
      <c r="AI19" s="40"/>
      <c r="AJ19" s="41"/>
      <c r="AK19" s="16">
        <f t="shared" si="0"/>
        <v>0</v>
      </c>
      <c r="AL19" s="17" cm="1">
        <f t="array" ref="AL19">SUMPRODUCT(LEN(F19:AJ19) - LEN(SUBSTITUTE(UPPER(F19:AJ19), "C", "")))</f>
        <v>0</v>
      </c>
      <c r="AM19" s="17" cm="1">
        <f t="array" ref="AM19">SUMPRODUCT(LEN(F19:AJ19) - LEN(SUBSTITUTE(UPPER(F19:AJ19), "N", "")))</f>
        <v>0</v>
      </c>
      <c r="AN19" s="31"/>
    </row>
    <row r="20" spans="1:40" x14ac:dyDescent="0.25">
      <c r="A20" s="9">
        <v>5</v>
      </c>
      <c r="B20" s="180"/>
      <c r="C20" s="58"/>
      <c r="D20" s="59"/>
      <c r="E20" s="60"/>
      <c r="F20" s="177"/>
      <c r="G20" s="178"/>
      <c r="H20" s="177"/>
      <c r="I20" s="178"/>
      <c r="J20" s="178"/>
      <c r="K20" s="178"/>
      <c r="L20" s="178"/>
      <c r="M20" s="178"/>
      <c r="N20" s="178"/>
      <c r="O20" s="178"/>
      <c r="P20" s="178"/>
      <c r="Q20" s="178"/>
      <c r="R20" s="178"/>
      <c r="S20" s="178"/>
      <c r="T20" s="178"/>
      <c r="U20" s="178"/>
      <c r="V20" s="178"/>
      <c r="W20" s="178"/>
      <c r="X20" s="178"/>
      <c r="Y20" s="178"/>
      <c r="Z20" s="178"/>
      <c r="AA20" s="178"/>
      <c r="AB20" s="176"/>
      <c r="AC20" s="179"/>
      <c r="AD20" s="178"/>
      <c r="AE20" s="40"/>
      <c r="AF20" s="40"/>
      <c r="AG20" s="40"/>
      <c r="AH20" s="40"/>
      <c r="AI20" s="40"/>
      <c r="AJ20" s="41"/>
      <c r="AK20" s="16">
        <f t="shared" si="0"/>
        <v>0</v>
      </c>
      <c r="AL20" s="17" cm="1">
        <f t="array" ref="AL20">SUMPRODUCT(LEN(F20:AJ20) - LEN(SUBSTITUTE(UPPER(F20:AJ20), "C", "")))</f>
        <v>0</v>
      </c>
      <c r="AM20" s="17" cm="1">
        <f t="array" ref="AM20">SUMPRODUCT(LEN(F20:AJ20) - LEN(SUBSTITUTE(UPPER(F20:AJ20), "N", "")))</f>
        <v>0</v>
      </c>
      <c r="AN20" s="31"/>
    </row>
    <row r="21" spans="1:40" x14ac:dyDescent="0.25">
      <c r="A21" s="9">
        <v>6</v>
      </c>
      <c r="B21" s="180"/>
      <c r="C21" s="58"/>
      <c r="D21" s="59"/>
      <c r="E21" s="60"/>
      <c r="F21" s="177"/>
      <c r="G21" s="178"/>
      <c r="H21" s="177"/>
      <c r="I21" s="178"/>
      <c r="J21" s="178"/>
      <c r="K21" s="178"/>
      <c r="L21" s="178"/>
      <c r="M21" s="178"/>
      <c r="N21" s="178"/>
      <c r="O21" s="178"/>
      <c r="P21" s="178"/>
      <c r="Q21" s="178"/>
      <c r="R21" s="178"/>
      <c r="S21" s="178"/>
      <c r="T21" s="178"/>
      <c r="U21" s="178"/>
      <c r="V21" s="178"/>
      <c r="W21" s="178"/>
      <c r="X21" s="178"/>
      <c r="Y21" s="178"/>
      <c r="Z21" s="178"/>
      <c r="AA21" s="178"/>
      <c r="AB21" s="176"/>
      <c r="AC21" s="179"/>
      <c r="AD21" s="178"/>
      <c r="AE21" s="40"/>
      <c r="AF21" s="40"/>
      <c r="AG21" s="40"/>
      <c r="AH21" s="40"/>
      <c r="AI21" s="40"/>
      <c r="AJ21" s="41"/>
      <c r="AK21" s="16">
        <f t="shared" si="0"/>
        <v>0</v>
      </c>
      <c r="AL21" s="17" cm="1">
        <f t="array" ref="AL21">SUMPRODUCT(LEN(F21:AJ21) - LEN(SUBSTITUTE(UPPER(F21:AJ21), "C", "")))</f>
        <v>0</v>
      </c>
      <c r="AM21" s="17" cm="1">
        <f t="array" ref="AM21">SUMPRODUCT(LEN(F21:AJ21) - LEN(SUBSTITUTE(UPPER(F21:AJ21), "N", "")))</f>
        <v>0</v>
      </c>
      <c r="AN21" s="31"/>
    </row>
    <row r="22" spans="1:40" x14ac:dyDescent="0.25">
      <c r="A22" s="9">
        <v>7</v>
      </c>
      <c r="B22" s="57"/>
      <c r="C22" s="61"/>
      <c r="D22" s="59"/>
      <c r="E22" s="30"/>
      <c r="F22" s="39"/>
      <c r="G22" s="40"/>
      <c r="H22" s="39"/>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1"/>
      <c r="AK22" s="16">
        <f t="shared" si="0"/>
        <v>0</v>
      </c>
      <c r="AL22" s="17" cm="1">
        <f t="array" ref="AL22">SUMPRODUCT(LEN(F22:AJ22) - LEN(SUBSTITUTE(UPPER(F22:AJ22), "C", "")))</f>
        <v>0</v>
      </c>
      <c r="AM22" s="17" cm="1">
        <f t="array" ref="AM22">SUMPRODUCT(LEN(F22:AJ22) - LEN(SUBSTITUTE(UPPER(F22:AJ22), "N", "")))</f>
        <v>0</v>
      </c>
      <c r="AN22" s="31"/>
    </row>
    <row r="23" spans="1:40" x14ac:dyDescent="0.25">
      <c r="A23" s="9">
        <v>8</v>
      </c>
      <c r="B23" s="57"/>
      <c r="C23" s="61"/>
      <c r="D23" s="59"/>
      <c r="E23" s="30"/>
      <c r="F23" s="39"/>
      <c r="G23" s="40"/>
      <c r="H23" s="39"/>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1"/>
      <c r="AK23" s="16">
        <f t="shared" si="0"/>
        <v>0</v>
      </c>
      <c r="AL23" s="17" cm="1">
        <f t="array" ref="AL23">SUMPRODUCT(LEN(F23:AJ23) - LEN(SUBSTITUTE(UPPER(F23:AJ23), "C", "")))</f>
        <v>0</v>
      </c>
      <c r="AM23" s="17" cm="1">
        <f t="array" ref="AM23">SUMPRODUCT(LEN(F23:AJ23) - LEN(SUBSTITUTE(UPPER(F23:AJ23), "N", "")))</f>
        <v>0</v>
      </c>
      <c r="AN23" s="31"/>
    </row>
    <row r="24" spans="1:40" x14ac:dyDescent="0.25">
      <c r="A24" s="9">
        <v>9</v>
      </c>
      <c r="B24" s="57"/>
      <c r="C24" s="61"/>
      <c r="D24" s="59"/>
      <c r="E24" s="30"/>
      <c r="F24" s="39"/>
      <c r="G24" s="40"/>
      <c r="H24" s="39"/>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1"/>
      <c r="AK24" s="16">
        <f t="shared" si="0"/>
        <v>0</v>
      </c>
      <c r="AL24" s="17" cm="1">
        <f t="array" ref="AL24">SUMPRODUCT(LEN(F24:AJ24) - LEN(SUBSTITUTE(UPPER(F24:AJ24), "C", "")))</f>
        <v>0</v>
      </c>
      <c r="AM24" s="17" cm="1">
        <f t="array" ref="AM24">SUMPRODUCT(LEN(F24:AJ24) - LEN(SUBSTITUTE(UPPER(F24:AJ24), "N", "")))</f>
        <v>0</v>
      </c>
      <c r="AN24" s="31"/>
    </row>
    <row r="25" spans="1:40" x14ac:dyDescent="0.25">
      <c r="A25" s="9">
        <v>10</v>
      </c>
      <c r="B25" s="57"/>
      <c r="C25" s="61"/>
      <c r="D25" s="59"/>
      <c r="E25" s="30"/>
      <c r="F25" s="39"/>
      <c r="G25" s="40"/>
      <c r="H25" s="39"/>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1"/>
      <c r="AK25" s="16">
        <f t="shared" si="0"/>
        <v>0</v>
      </c>
      <c r="AL25" s="17" cm="1">
        <f t="array" ref="AL25">SUMPRODUCT(LEN(F25:AJ25) - LEN(SUBSTITUTE(UPPER(F25:AJ25), "C", "")))</f>
        <v>0</v>
      </c>
      <c r="AM25" s="17" cm="1">
        <f t="array" ref="AM25">SUMPRODUCT(LEN(F25:AJ25) - LEN(SUBSTITUTE(UPPER(F25:AJ25), "N", "")))</f>
        <v>0</v>
      </c>
      <c r="AN25" s="31"/>
    </row>
    <row r="26" spans="1:40" x14ac:dyDescent="0.25">
      <c r="A26" s="9">
        <v>11</v>
      </c>
      <c r="B26" s="57"/>
      <c r="C26" s="61"/>
      <c r="D26" s="59"/>
      <c r="E26" s="30"/>
      <c r="F26" s="39"/>
      <c r="G26" s="40"/>
      <c r="H26" s="39"/>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1"/>
      <c r="AK26" s="16">
        <f t="shared" si="0"/>
        <v>0</v>
      </c>
      <c r="AL26" s="17" cm="1">
        <f t="array" ref="AL26">SUMPRODUCT(LEN(F26:AJ26) - LEN(SUBSTITUTE(UPPER(F26:AJ26), "C", "")))</f>
        <v>0</v>
      </c>
      <c r="AM26" s="17" cm="1">
        <f t="array" ref="AM26">SUMPRODUCT(LEN(F26:AJ26) - LEN(SUBSTITUTE(UPPER(F26:AJ26), "N", "")))</f>
        <v>0</v>
      </c>
      <c r="AN26" s="31"/>
    </row>
    <row r="27" spans="1:40" x14ac:dyDescent="0.25">
      <c r="A27" s="9">
        <v>12</v>
      </c>
      <c r="B27" s="57"/>
      <c r="C27" s="61"/>
      <c r="D27" s="59"/>
      <c r="E27" s="30"/>
      <c r="F27" s="39"/>
      <c r="G27" s="40"/>
      <c r="H27" s="39"/>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1"/>
      <c r="AK27" s="16">
        <f t="shared" si="0"/>
        <v>0</v>
      </c>
      <c r="AL27" s="17" cm="1">
        <f t="array" ref="AL27">SUMPRODUCT(LEN(F27:AJ27) - LEN(SUBSTITUTE(UPPER(F27:AJ27), "C", "")))</f>
        <v>0</v>
      </c>
      <c r="AM27" s="17" cm="1">
        <f t="array" ref="AM27">SUMPRODUCT(LEN(F27:AJ27) - LEN(SUBSTITUTE(UPPER(F27:AJ27), "N", "")))</f>
        <v>0</v>
      </c>
      <c r="AN27" s="31"/>
    </row>
    <row r="28" spans="1:40" x14ac:dyDescent="0.25">
      <c r="A28" s="9">
        <v>13</v>
      </c>
      <c r="B28" s="57"/>
      <c r="C28" s="61"/>
      <c r="D28" s="59"/>
      <c r="E28" s="30"/>
      <c r="F28" s="39"/>
      <c r="G28" s="40"/>
      <c r="H28" s="39"/>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1"/>
      <c r="AK28" s="16">
        <f t="shared" si="0"/>
        <v>0</v>
      </c>
      <c r="AL28" s="17" cm="1">
        <f t="array" ref="AL28">SUMPRODUCT(LEN(F28:AJ28) - LEN(SUBSTITUTE(UPPER(F28:AJ28), "C", "")))</f>
        <v>0</v>
      </c>
      <c r="AM28" s="17" cm="1">
        <f t="array" ref="AM28">SUMPRODUCT(LEN(F28:AJ28) - LEN(SUBSTITUTE(UPPER(F28:AJ28), "N", "")))</f>
        <v>0</v>
      </c>
      <c r="AN28" s="31"/>
    </row>
    <row r="29" spans="1:40" x14ac:dyDescent="0.25">
      <c r="A29" s="9">
        <v>14</v>
      </c>
      <c r="B29" s="57"/>
      <c r="C29" s="61"/>
      <c r="D29" s="59"/>
      <c r="E29" s="30"/>
      <c r="F29" s="39"/>
      <c r="G29" s="40"/>
      <c r="H29" s="39"/>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1"/>
      <c r="AK29" s="16">
        <f t="shared" si="0"/>
        <v>0</v>
      </c>
      <c r="AL29" s="17" cm="1">
        <f t="array" ref="AL29">SUMPRODUCT(LEN(F29:AJ29) - LEN(SUBSTITUTE(UPPER(F29:AJ29), "C", "")))</f>
        <v>0</v>
      </c>
      <c r="AM29" s="17" cm="1">
        <f t="array" ref="AM29">SUMPRODUCT(LEN(F29:AJ29) - LEN(SUBSTITUTE(UPPER(F29:AJ29), "N", "")))</f>
        <v>0</v>
      </c>
      <c r="AN29" s="31"/>
    </row>
    <row r="30" spans="1:40" ht="13.95" customHeight="1" x14ac:dyDescent="0.25">
      <c r="A30" s="9">
        <v>15</v>
      </c>
      <c r="B30" s="57"/>
      <c r="C30" s="61"/>
      <c r="D30" s="59"/>
      <c r="E30" s="30"/>
      <c r="F30" s="39"/>
      <c r="G30" s="40"/>
      <c r="H30" s="39"/>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1"/>
      <c r="AK30" s="16">
        <f t="shared" si="0"/>
        <v>0</v>
      </c>
      <c r="AL30" s="17" cm="1">
        <f t="array" ref="AL30">SUMPRODUCT(LEN(F30:AJ30) - LEN(SUBSTITUTE(UPPER(F30:AJ30), "C", "")))</f>
        <v>0</v>
      </c>
      <c r="AM30" s="17" cm="1">
        <f t="array" ref="AM30">SUMPRODUCT(LEN(F30:AJ30) - LEN(SUBSTITUTE(UPPER(F30:AJ30), "N", "")))</f>
        <v>0</v>
      </c>
      <c r="AN30" s="31"/>
    </row>
    <row r="31" spans="1:40" x14ac:dyDescent="0.25">
      <c r="A31" s="15"/>
      <c r="B31" s="15"/>
      <c r="C31" s="208" t="s">
        <v>27</v>
      </c>
      <c r="D31" s="209"/>
      <c r="E31" s="210"/>
      <c r="F31" s="18">
        <f t="shared" ref="F31:AJ31" si="1">(COUNTIF(F16:F30,"DD")*2) + (COUNTIF(F16:F30,"DR"))  + (COUNTIF(F16:F30,"RD"))  + (COUNTIF(F16:F30,"DN")) + (COUNTIF(F16:F30,"ND")) + (COUNTIF(F16:F30,"DC")) + (COUNTIF(F16:F30,"CD"))</f>
        <v>0</v>
      </c>
      <c r="G31" s="18">
        <f t="shared" si="1"/>
        <v>0</v>
      </c>
      <c r="H31" s="18">
        <f t="shared" si="1"/>
        <v>0</v>
      </c>
      <c r="I31" s="18">
        <f t="shared" si="1"/>
        <v>0</v>
      </c>
      <c r="J31" s="18">
        <f t="shared" si="1"/>
        <v>0</v>
      </c>
      <c r="K31" s="18">
        <f t="shared" si="1"/>
        <v>0</v>
      </c>
      <c r="L31" s="18">
        <f t="shared" si="1"/>
        <v>0</v>
      </c>
      <c r="M31" s="18">
        <f t="shared" si="1"/>
        <v>0</v>
      </c>
      <c r="N31" s="18">
        <f t="shared" si="1"/>
        <v>0</v>
      </c>
      <c r="O31" s="18">
        <f t="shared" si="1"/>
        <v>0</v>
      </c>
      <c r="P31" s="18">
        <f t="shared" si="1"/>
        <v>0</v>
      </c>
      <c r="Q31" s="18">
        <f t="shared" si="1"/>
        <v>0</v>
      </c>
      <c r="R31" s="18">
        <f t="shared" si="1"/>
        <v>0</v>
      </c>
      <c r="S31" s="18">
        <f t="shared" si="1"/>
        <v>0</v>
      </c>
      <c r="T31" s="18">
        <f t="shared" si="1"/>
        <v>0</v>
      </c>
      <c r="U31" s="18">
        <f t="shared" si="1"/>
        <v>0</v>
      </c>
      <c r="V31" s="18">
        <f t="shared" si="1"/>
        <v>0</v>
      </c>
      <c r="W31" s="18">
        <f t="shared" si="1"/>
        <v>0</v>
      </c>
      <c r="X31" s="18">
        <f t="shared" si="1"/>
        <v>0</v>
      </c>
      <c r="Y31" s="18">
        <f t="shared" si="1"/>
        <v>0</v>
      </c>
      <c r="Z31" s="18">
        <f t="shared" si="1"/>
        <v>0</v>
      </c>
      <c r="AA31" s="18">
        <f t="shared" si="1"/>
        <v>0</v>
      </c>
      <c r="AB31" s="18">
        <f t="shared" si="1"/>
        <v>0</v>
      </c>
      <c r="AC31" s="18">
        <f t="shared" si="1"/>
        <v>0</v>
      </c>
      <c r="AD31" s="18">
        <f t="shared" si="1"/>
        <v>0</v>
      </c>
      <c r="AE31" s="18">
        <f t="shared" si="1"/>
        <v>0</v>
      </c>
      <c r="AF31" s="18">
        <f t="shared" si="1"/>
        <v>0</v>
      </c>
      <c r="AG31" s="18">
        <f t="shared" si="1"/>
        <v>0</v>
      </c>
      <c r="AH31" s="18">
        <f t="shared" si="1"/>
        <v>0</v>
      </c>
      <c r="AI31" s="18">
        <f t="shared" si="1"/>
        <v>0</v>
      </c>
      <c r="AJ31" s="18">
        <f t="shared" si="1"/>
        <v>0</v>
      </c>
      <c r="AK31" s="14"/>
      <c r="AL31" s="15"/>
      <c r="AM31" s="15"/>
      <c r="AN31" s="31"/>
    </row>
    <row r="32" spans="1:40" ht="13.95" customHeight="1" x14ac:dyDescent="0.25">
      <c r="A32" s="9"/>
      <c r="B32" s="9"/>
      <c r="C32" s="211" t="s">
        <v>28</v>
      </c>
      <c r="D32" s="212"/>
      <c r="E32" s="213"/>
      <c r="F32" s="19" t="str" cm="1">
        <f t="array" ref="F32">IF(SUMPRODUCT((LEN(F16:F30)=2) * (LEN(F16:F30) - LEN(SUBSTITUTE(SUBSTITUTE(UPPER(F16:F30),"D",""),"R",""))))=0,
   "",
   SUMPRODUCT((LEN(F16:F30)=2) * (LEN(F16:F30) - LEN(SUBSTITUTE(SUBSTITUTE(UPPER(F16:F30),"D",""),"R",""))))
)</f>
        <v/>
      </c>
      <c r="G32" s="19" t="str" cm="1">
        <f t="array" ref="G32">IF(SUMPRODUCT((LEN(G16:G30)=2) * (LEN(G16:G30) - LEN(SUBSTITUTE(SUBSTITUTE(UPPER(G16:G30),"D",""),"R",""))))=0,
   "",
   SUMPRODUCT((LEN(G16:G30)=2) * (LEN(G16:G30) - LEN(SUBSTITUTE(SUBSTITUTE(UPPER(G16:G30),"D",""),"R",""))))
)</f>
        <v/>
      </c>
      <c r="H32" s="19" t="str" cm="1">
        <f t="array" ref="H32">IF(SUMPRODUCT((LEN(H16:H30)=2) * (LEN(H16:H30) - LEN(SUBSTITUTE(SUBSTITUTE(UPPER(H16:H30),"D",""),"R",""))))=0,
   "",
   SUMPRODUCT((LEN(H16:H30)=2) * (LEN(H16:H30) - LEN(SUBSTITUTE(SUBSTITUTE(UPPER(H16:H30),"D",""),"R",""))))
)</f>
        <v/>
      </c>
      <c r="I32" s="19" t="str" cm="1">
        <f t="array" ref="I32">IF(SUMPRODUCT((LEN(I16:I30)=2) * (LEN(I16:I30) - LEN(SUBSTITUTE(SUBSTITUTE(UPPER(I16:I30),"D",""),"R",""))))=0,
   "",
   SUMPRODUCT((LEN(I16:I30)=2) * (LEN(I16:I30) - LEN(SUBSTITUTE(SUBSTITUTE(UPPER(I16:I30),"D",""),"R",""))))
)</f>
        <v/>
      </c>
      <c r="J32" s="19" t="str" cm="1">
        <f t="array" ref="J32">IF(SUMPRODUCT((LEN(J16:J30)=2) * (LEN(J16:J30) - LEN(SUBSTITUTE(SUBSTITUTE(UPPER(J16:J30),"D",""),"R",""))))=0,
   "",
   SUMPRODUCT((LEN(J16:J30)=2) * (LEN(J16:J30) - LEN(SUBSTITUTE(SUBSTITUTE(UPPER(J16:J30),"D",""),"R",""))))
)</f>
        <v/>
      </c>
      <c r="K32" s="19" t="str" cm="1">
        <f t="array" ref="K32">IF(SUMPRODUCT((LEN(K16:K30)=2) * (LEN(K16:K30) - LEN(SUBSTITUTE(SUBSTITUTE(UPPER(K16:K30),"D",""),"R",""))))=0,
   "",
   SUMPRODUCT((LEN(K16:K30)=2) * (LEN(K16:K30) - LEN(SUBSTITUTE(SUBSTITUTE(UPPER(K16:K30),"D",""),"R",""))))
)</f>
        <v/>
      </c>
      <c r="L32" s="19" t="str" cm="1">
        <f t="array" ref="L32">IF(SUMPRODUCT((LEN(L16:L30)=2) * (LEN(L16:L30) - LEN(SUBSTITUTE(SUBSTITUTE(UPPER(L16:L30),"D",""),"R",""))))=0,
   "",
   SUMPRODUCT((LEN(L16:L30)=2) * (LEN(L16:L30) - LEN(SUBSTITUTE(SUBSTITUTE(UPPER(L16:L30),"D",""),"R",""))))
)</f>
        <v/>
      </c>
      <c r="M32" s="19" t="str" cm="1">
        <f t="array" ref="M32">IF(SUMPRODUCT((LEN(M16:M30)=2) * (LEN(M16:M30) - LEN(SUBSTITUTE(SUBSTITUTE(UPPER(M16:M30),"D",""),"R",""))))=0,
   "",
   SUMPRODUCT((LEN(M16:M30)=2) * (LEN(M16:M30) - LEN(SUBSTITUTE(SUBSTITUTE(UPPER(M16:M30),"D",""),"R",""))))
)</f>
        <v/>
      </c>
      <c r="N32" s="19" t="str" cm="1">
        <f t="array" ref="N32">IF(SUMPRODUCT((LEN(N16:N30)=2) * (LEN(N16:N30) - LEN(SUBSTITUTE(SUBSTITUTE(UPPER(N16:N30),"D",""),"R",""))))=0,
   "",
   SUMPRODUCT((LEN(N16:N30)=2) * (LEN(N16:N30) - LEN(SUBSTITUTE(SUBSTITUTE(UPPER(N16:N30),"D",""),"R",""))))
)</f>
        <v/>
      </c>
      <c r="O32" s="19" t="str" cm="1">
        <f t="array" ref="O32">IF(SUMPRODUCT((LEN(O16:O30)=2) * (LEN(O16:O30) - LEN(SUBSTITUTE(SUBSTITUTE(UPPER(O16:O30),"D",""),"R",""))))=0,
   "",
   SUMPRODUCT((LEN(O16:O30)=2) * (LEN(O16:O30) - LEN(SUBSTITUTE(SUBSTITUTE(UPPER(O16:O30),"D",""),"R",""))))
)</f>
        <v/>
      </c>
      <c r="P32" s="19" t="str" cm="1">
        <f t="array" ref="P32">IF(SUMPRODUCT((LEN(P16:P30)=2) * (LEN(P16:P30) - LEN(SUBSTITUTE(SUBSTITUTE(UPPER(P16:P30),"D",""),"R",""))))=0,
   "",
   SUMPRODUCT((LEN(P16:P30)=2) * (LEN(P16:P30) - LEN(SUBSTITUTE(SUBSTITUTE(UPPER(P16:P30),"D",""),"R",""))))
)</f>
        <v/>
      </c>
      <c r="Q32" s="19" t="str" cm="1">
        <f t="array" ref="Q32">IF(SUMPRODUCT((LEN(Q16:Q30)=2) * (LEN(Q16:Q30) - LEN(SUBSTITUTE(SUBSTITUTE(UPPER(Q16:Q30),"D",""),"R",""))))=0,
   "",
   SUMPRODUCT((LEN(Q16:Q30)=2) * (LEN(Q16:Q30) - LEN(SUBSTITUTE(SUBSTITUTE(UPPER(Q16:Q30),"D",""),"R",""))))
)</f>
        <v/>
      </c>
      <c r="R32" s="19" t="str" cm="1">
        <f t="array" ref="R32">IF(SUMPRODUCT((LEN(R16:R30)=2) * (LEN(R16:R30) - LEN(SUBSTITUTE(SUBSTITUTE(UPPER(R16:R30),"D",""),"R",""))))=0,
   "",
   SUMPRODUCT((LEN(R16:R30)=2) * (LEN(R16:R30) - LEN(SUBSTITUTE(SUBSTITUTE(UPPER(R16:R30),"D",""),"R",""))))
)</f>
        <v/>
      </c>
      <c r="S32" s="19" t="str" cm="1">
        <f t="array" ref="S32">IF(SUMPRODUCT((LEN(S16:S30)=2) * (LEN(S16:S30) - LEN(SUBSTITUTE(SUBSTITUTE(UPPER(S16:S30),"D",""),"R",""))))=0,
   "",
   SUMPRODUCT((LEN(S16:S30)=2) * (LEN(S16:S30) - LEN(SUBSTITUTE(SUBSTITUTE(UPPER(S16:S30),"D",""),"R",""))))
)</f>
        <v/>
      </c>
      <c r="T32" s="19" t="str" cm="1">
        <f t="array" ref="T32">IF(SUMPRODUCT((LEN(T16:T30)=2) * (LEN(T16:T30) - LEN(SUBSTITUTE(SUBSTITUTE(UPPER(T16:T30),"D",""),"R",""))))=0,
   "",
   SUMPRODUCT((LEN(T16:T30)=2) * (LEN(T16:T30) - LEN(SUBSTITUTE(SUBSTITUTE(UPPER(T16:T30),"D",""),"R",""))))
)</f>
        <v/>
      </c>
      <c r="U32" s="19" t="str" cm="1">
        <f t="array" ref="U32">IF(SUMPRODUCT((LEN(U16:U30)=2) * (LEN(U16:U30) - LEN(SUBSTITUTE(SUBSTITUTE(UPPER(U16:U30),"D",""),"R",""))))=0,
   "",
   SUMPRODUCT((LEN(U16:U30)=2) * (LEN(U16:U30) - LEN(SUBSTITUTE(SUBSTITUTE(UPPER(U16:U30),"D",""),"R",""))))
)</f>
        <v/>
      </c>
      <c r="V32" s="19" t="str" cm="1">
        <f t="array" ref="V32">IF(SUMPRODUCT((LEN(V16:V30)=2) * (LEN(V16:V30) - LEN(SUBSTITUTE(SUBSTITUTE(UPPER(V16:V30),"D",""),"R",""))))=0,
   "",
   SUMPRODUCT((LEN(V16:V30)=2) * (LEN(V16:V30) - LEN(SUBSTITUTE(SUBSTITUTE(UPPER(V16:V30),"D",""),"R",""))))
)</f>
        <v/>
      </c>
      <c r="W32" s="19" t="str" cm="1">
        <f t="array" ref="W32">IF(SUMPRODUCT((LEN(W16:W30)=2) * (LEN(W16:W30) - LEN(SUBSTITUTE(SUBSTITUTE(UPPER(W16:W30),"D",""),"R",""))))=0,
   "",
   SUMPRODUCT((LEN(W16:W30)=2) * (LEN(W16:W30) - LEN(SUBSTITUTE(SUBSTITUTE(UPPER(W16:W30),"D",""),"R",""))))
)</f>
        <v/>
      </c>
      <c r="X32" s="19" t="str" cm="1">
        <f t="array" ref="X32">IF(SUMPRODUCT((LEN(X16:X30)=2) * (LEN(X16:X30) - LEN(SUBSTITUTE(SUBSTITUTE(UPPER(X16:X30),"D",""),"R",""))))=0,
   "",
   SUMPRODUCT((LEN(X16:X30)=2) * (LEN(X16:X30) - LEN(SUBSTITUTE(SUBSTITUTE(UPPER(X16:X30),"D",""),"R",""))))
)</f>
        <v/>
      </c>
      <c r="Y32" s="19" t="str" cm="1">
        <f t="array" ref="Y32">IF(SUMPRODUCT((LEN(Y16:Y30)=2) * (LEN(Y16:Y30) - LEN(SUBSTITUTE(SUBSTITUTE(UPPER(Y16:Y30),"D",""),"R",""))))=0,
   "",
   SUMPRODUCT((LEN(Y16:Y30)=2) * (LEN(Y16:Y30) - LEN(SUBSTITUTE(SUBSTITUTE(UPPER(Y16:Y30),"D",""),"R",""))))
)</f>
        <v/>
      </c>
      <c r="Z32" s="19" t="str" cm="1">
        <f t="array" ref="Z32">IF(SUMPRODUCT((LEN(Z16:Z30)=2) * (LEN(Z16:Z30) - LEN(SUBSTITUTE(SUBSTITUTE(UPPER(Z16:Z30),"D",""),"R",""))))=0,
   "",
   SUMPRODUCT((LEN(Z16:Z30)=2) * (LEN(Z16:Z30) - LEN(SUBSTITUTE(SUBSTITUTE(UPPER(Z16:Z30),"D",""),"R",""))))
)</f>
        <v/>
      </c>
      <c r="AA32" s="19" t="str" cm="1">
        <f t="array" ref="AA32">IF(SUMPRODUCT((LEN(AA16:AA30)=2) * (LEN(AA16:AA30) - LEN(SUBSTITUTE(SUBSTITUTE(UPPER(AA16:AA30),"D",""),"R",""))))=0,
   "",
   SUMPRODUCT((LEN(AA16:AA30)=2) * (LEN(AA16:AA30) - LEN(SUBSTITUTE(SUBSTITUTE(UPPER(AA16:AA30),"D",""),"R",""))))
)</f>
        <v/>
      </c>
      <c r="AB32" s="19" t="str" cm="1">
        <f t="array" ref="AB32">IF(SUMPRODUCT((LEN(AB16:AB30)=2) * (LEN(AB16:AB30) - LEN(SUBSTITUTE(SUBSTITUTE(UPPER(AB16:AB30),"D",""),"R",""))))=0,
   "",
   SUMPRODUCT((LEN(AB16:AB30)=2) * (LEN(AB16:AB30) - LEN(SUBSTITUTE(SUBSTITUTE(UPPER(AB16:AB30),"D",""),"R",""))))
)</f>
        <v/>
      </c>
      <c r="AC32" s="19" t="str" cm="1">
        <f t="array" ref="AC32">IF(SUMPRODUCT((LEN(AC16:AC30)=2) * (LEN(AC16:AC30) - LEN(SUBSTITUTE(SUBSTITUTE(UPPER(AC16:AC30),"D",""),"R",""))))=0,
   "",
   SUMPRODUCT((LEN(AC16:AC30)=2) * (LEN(AC16:AC30) - LEN(SUBSTITUTE(SUBSTITUTE(UPPER(AC16:AC30),"D",""),"R",""))))
)</f>
        <v/>
      </c>
      <c r="AD32" s="19" t="str" cm="1">
        <f t="array" ref="AD32">IF(SUMPRODUCT((LEN(AD16:AD30)=2) * (LEN(AD16:AD30) - LEN(SUBSTITUTE(SUBSTITUTE(UPPER(AD16:AD30),"D",""),"R",""))))=0,
   "",
   SUMPRODUCT((LEN(AD16:AD30)=2) * (LEN(AD16:AD30) - LEN(SUBSTITUTE(SUBSTITUTE(UPPER(AD16:AD30),"D",""),"R",""))))
)</f>
        <v/>
      </c>
      <c r="AE32" s="19" t="str" cm="1">
        <f t="array" ref="AE32">IF(SUMPRODUCT((LEN(AE16:AE30)=2) * (LEN(AE16:AE30) - LEN(SUBSTITUTE(SUBSTITUTE(UPPER(AE16:AE30),"D",""),"R",""))))=0,
   "",
   SUMPRODUCT((LEN(AE16:AE30)=2) * (LEN(AE16:AE30) - LEN(SUBSTITUTE(SUBSTITUTE(UPPER(AE16:AE30),"D",""),"R",""))))
)</f>
        <v/>
      </c>
      <c r="AF32" s="19" t="str" cm="1">
        <f t="array" ref="AF32">IF(SUMPRODUCT((LEN(AF16:AF30)=2) * (LEN(AF16:AF30) - LEN(SUBSTITUTE(SUBSTITUTE(UPPER(AF16:AF30),"D",""),"R",""))))=0,
   "",
   SUMPRODUCT((LEN(AF16:AF30)=2) * (LEN(AF16:AF30) - LEN(SUBSTITUTE(SUBSTITUTE(UPPER(AF16:AF30),"D",""),"R",""))))
)</f>
        <v/>
      </c>
      <c r="AG32" s="19" t="str" cm="1">
        <f t="array" ref="AG32">IF(SUMPRODUCT((LEN(AG16:AG30)=2) * (LEN(AG16:AG30) - LEN(SUBSTITUTE(SUBSTITUTE(UPPER(AG16:AG30),"D",""),"R",""))))=0,
   "",
   SUMPRODUCT((LEN(AG16:AG30)=2) * (LEN(AG16:AG30) - LEN(SUBSTITUTE(SUBSTITUTE(UPPER(AG16:AG30),"D",""),"R",""))))
)</f>
        <v/>
      </c>
      <c r="AH32" s="19" t="str" cm="1">
        <f t="array" ref="AH32">IF(SUMPRODUCT((LEN(AH16:AH30)=2) * (LEN(AH16:AH30) - LEN(SUBSTITUTE(SUBSTITUTE(UPPER(AH16:AH30),"D",""),"R",""))))=0,
   "",
   SUMPRODUCT((LEN(AH16:AH30)=2) * (LEN(AH16:AH30) - LEN(SUBSTITUTE(SUBSTITUTE(UPPER(AH16:AH30),"D",""),"R",""))))
)</f>
        <v/>
      </c>
      <c r="AI32" s="19" t="str" cm="1">
        <f t="array" ref="AI32">IF(SUMPRODUCT((LEN(AI16:AI30)=2) * (LEN(AI16:AI30) - LEN(SUBSTITUTE(SUBSTITUTE(UPPER(AI16:AI30),"D",""),"R",""))))=0,
   "",
   SUMPRODUCT((LEN(AI16:AI30)=2) * (LEN(AI16:AI30) - LEN(SUBSTITUTE(SUBSTITUTE(UPPER(AI16:AI30),"D",""),"R",""))))
)</f>
        <v/>
      </c>
      <c r="AJ32" s="19" t="str" cm="1">
        <f t="array" ref="AJ32">IF(SUMPRODUCT((LEN(AJ16:AJ30)=2) * (LEN(AJ16:AJ30) - LEN(SUBSTITUTE(SUBSTITUTE(UPPER(AJ16:AJ30),"D",""),"R",""))))=0,
   "",
   SUMPRODUCT((LEN(AJ16:AJ30)=2) * (LEN(AJ16:AJ30) - LEN(SUBSTITUTE(SUBSTITUTE(UPPER(AJ16:AJ30),"D",""),"R",""))))
)</f>
        <v/>
      </c>
      <c r="AK32" s="9"/>
      <c r="AL32" s="9"/>
      <c r="AM32" s="9"/>
      <c r="AN32" s="31"/>
    </row>
    <row r="33" spans="1:47" x14ac:dyDescent="0.25">
      <c r="A33" s="9"/>
      <c r="B33" s="9"/>
      <c r="C33" s="214" t="s">
        <v>29</v>
      </c>
      <c r="D33" s="214"/>
      <c r="E33" s="214"/>
      <c r="F33" s="19" t="str">
        <f t="shared" ref="F33:AJ33" si="2">IF(OR(F32="", F32=0),"",MAX(($C$9*2)-F32,0))</f>
        <v/>
      </c>
      <c r="G33" s="19" t="str">
        <f t="shared" si="2"/>
        <v/>
      </c>
      <c r="H33" s="19" t="str">
        <f t="shared" si="2"/>
        <v/>
      </c>
      <c r="I33" s="19" t="str">
        <f t="shared" si="2"/>
        <v/>
      </c>
      <c r="J33" s="19" t="str">
        <f t="shared" si="2"/>
        <v/>
      </c>
      <c r="K33" s="19" t="str">
        <f t="shared" si="2"/>
        <v/>
      </c>
      <c r="L33" s="19" t="str">
        <f t="shared" si="2"/>
        <v/>
      </c>
      <c r="M33" s="19" t="str">
        <f t="shared" si="2"/>
        <v/>
      </c>
      <c r="N33" s="19" t="str">
        <f t="shared" si="2"/>
        <v/>
      </c>
      <c r="O33" s="19" t="str">
        <f t="shared" si="2"/>
        <v/>
      </c>
      <c r="P33" s="19" t="str">
        <f t="shared" si="2"/>
        <v/>
      </c>
      <c r="Q33" s="19" t="str">
        <f t="shared" si="2"/>
        <v/>
      </c>
      <c r="R33" s="19" t="str">
        <f t="shared" si="2"/>
        <v/>
      </c>
      <c r="S33" s="19" t="str">
        <f t="shared" si="2"/>
        <v/>
      </c>
      <c r="T33" s="19" t="str">
        <f t="shared" si="2"/>
        <v/>
      </c>
      <c r="U33" s="19" t="str">
        <f t="shared" si="2"/>
        <v/>
      </c>
      <c r="V33" s="19" t="str">
        <f t="shared" si="2"/>
        <v/>
      </c>
      <c r="W33" s="19" t="str">
        <f t="shared" si="2"/>
        <v/>
      </c>
      <c r="X33" s="19" t="str">
        <f t="shared" si="2"/>
        <v/>
      </c>
      <c r="Y33" s="19" t="str">
        <f t="shared" si="2"/>
        <v/>
      </c>
      <c r="Z33" s="19" t="str">
        <f t="shared" si="2"/>
        <v/>
      </c>
      <c r="AA33" s="19" t="str">
        <f t="shared" si="2"/>
        <v/>
      </c>
      <c r="AB33" s="19" t="str">
        <f t="shared" si="2"/>
        <v/>
      </c>
      <c r="AC33" s="19" t="str">
        <f t="shared" si="2"/>
        <v/>
      </c>
      <c r="AD33" s="19" t="str">
        <f t="shared" si="2"/>
        <v/>
      </c>
      <c r="AE33" s="19" t="str">
        <f t="shared" si="2"/>
        <v/>
      </c>
      <c r="AF33" s="19" t="str">
        <f t="shared" si="2"/>
        <v/>
      </c>
      <c r="AG33" s="19" t="str">
        <f t="shared" si="2"/>
        <v/>
      </c>
      <c r="AH33" s="19" t="str">
        <f t="shared" si="2"/>
        <v/>
      </c>
      <c r="AI33" s="19" t="str">
        <f t="shared" si="2"/>
        <v/>
      </c>
      <c r="AJ33" s="19" t="str">
        <f t="shared" si="2"/>
        <v/>
      </c>
      <c r="AK33" s="9"/>
      <c r="AL33" s="9"/>
      <c r="AM33" s="9"/>
      <c r="AN33" s="31"/>
    </row>
    <row r="34" spans="1:47" x14ac:dyDescent="0.25">
      <c r="C34" s="10"/>
      <c r="D34" s="10"/>
      <c r="E34" s="10"/>
      <c r="AN34" s="31"/>
    </row>
    <row r="35" spans="1:47" ht="13.2" customHeight="1" x14ac:dyDescent="0.25">
      <c r="B35" s="215" t="s">
        <v>30</v>
      </c>
      <c r="C35" s="216"/>
      <c r="D35" s="216"/>
      <c r="E35" s="217"/>
      <c r="G35" s="48"/>
      <c r="H35" s="190" t="s">
        <v>31</v>
      </c>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31"/>
    </row>
    <row r="36" spans="1:47" x14ac:dyDescent="0.25">
      <c r="B36" s="218"/>
      <c r="C36" s="219"/>
      <c r="D36" s="219"/>
      <c r="E36" s="220"/>
      <c r="G36" s="49"/>
      <c r="H36" s="190" t="s">
        <v>32</v>
      </c>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31"/>
    </row>
    <row r="37" spans="1:47" ht="13.95" customHeight="1" x14ac:dyDescent="0.25">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4"/>
    </row>
    <row r="38" spans="1:47" ht="13.95" customHeight="1" x14ac:dyDescent="0.25"/>
    <row r="44" spans="1:47" x14ac:dyDescent="0.25">
      <c r="J44" s="23"/>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14"/>
      <c r="AO44" s="23"/>
      <c r="AP44" s="24"/>
      <c r="AQ44" s="24"/>
      <c r="AR44" s="24"/>
      <c r="AS44" s="24"/>
      <c r="AT44" s="24"/>
      <c r="AU44" s="14"/>
    </row>
    <row r="45" spans="1:47" x14ac:dyDescent="0.25">
      <c r="J45" s="25"/>
      <c r="AL45" s="26"/>
      <c r="AO45" s="25"/>
      <c r="AU45" s="26"/>
    </row>
    <row r="46" spans="1:47" x14ac:dyDescent="0.25">
      <c r="J46" s="25"/>
      <c r="M46" s="221" t="s">
        <v>33</v>
      </c>
      <c r="N46" s="221"/>
      <c r="O46" s="221"/>
      <c r="P46" s="221"/>
      <c r="Q46" s="221"/>
      <c r="R46" s="222" cm="1">
        <f t="array" ref="R46">--(OR(--(SUMPRODUCT((AH53:AH55&gt;0)*(AC53:AC55=1))&gt;0), --(SUMPRODUCT((AH61:AH63&gt;0)*(AC61:AC63=1))&gt;0)))</f>
        <v>1</v>
      </c>
      <c r="S46" s="222"/>
      <c r="T46" s="222"/>
      <c r="AL46" s="26"/>
      <c r="AO46" s="25"/>
      <c r="AP46" t="s">
        <v>34</v>
      </c>
      <c r="AR46" t="s">
        <v>35</v>
      </c>
      <c r="AU46" s="26"/>
    </row>
    <row r="47" spans="1:47" ht="14.4" x14ac:dyDescent="0.3">
      <c r="J47" s="25"/>
      <c r="M47" s="221" t="s">
        <v>36</v>
      </c>
      <c r="N47" s="221"/>
      <c r="O47" s="221"/>
      <c r="P47" s="221"/>
      <c r="Q47" s="221"/>
      <c r="R47" s="222">
        <f>SUM(AH53:AK55)</f>
        <v>1</v>
      </c>
      <c r="S47" s="222"/>
      <c r="T47" s="222"/>
      <c r="AL47" s="26"/>
      <c r="AO47" s="25"/>
      <c r="AP47" s="22" t="s">
        <v>37</v>
      </c>
      <c r="AR47" t="s">
        <v>38</v>
      </c>
      <c r="AT47" s="157" t="s">
        <v>197</v>
      </c>
      <c r="AU47" s="26"/>
    </row>
    <row r="48" spans="1:47" ht="14.4" x14ac:dyDescent="0.3">
      <c r="J48" s="25"/>
      <c r="M48" s="221" t="s">
        <v>39</v>
      </c>
      <c r="N48" s="221"/>
      <c r="O48" s="221"/>
      <c r="P48" s="221"/>
      <c r="Q48" s="221"/>
      <c r="R48" s="222">
        <f>SUM(AH61:AK63)</f>
        <v>0</v>
      </c>
      <c r="S48" s="222"/>
      <c r="T48" s="222"/>
      <c r="AL48" s="26"/>
      <c r="AO48" s="25"/>
      <c r="AP48" s="22" t="s">
        <v>40</v>
      </c>
      <c r="AR48" t="s">
        <v>41</v>
      </c>
      <c r="AT48" s="157" t="s">
        <v>199</v>
      </c>
      <c r="AU48" s="26"/>
    </row>
    <row r="49" spans="10:47" ht="14.4" x14ac:dyDescent="0.3">
      <c r="J49" s="25"/>
      <c r="AL49" s="26"/>
      <c r="AO49" s="25"/>
      <c r="AP49" s="22" t="s">
        <v>42</v>
      </c>
      <c r="AR49" t="s">
        <v>43</v>
      </c>
      <c r="AT49" s="157" t="s">
        <v>200</v>
      </c>
      <c r="AU49" s="26"/>
    </row>
    <row r="50" spans="10:47" ht="14.4" x14ac:dyDescent="0.3">
      <c r="J50" s="25"/>
      <c r="AL50" s="26"/>
      <c r="AO50" s="25"/>
      <c r="AR50" t="s">
        <v>44</v>
      </c>
      <c r="AT50" s="157" t="s">
        <v>201</v>
      </c>
      <c r="AU50" s="26"/>
    </row>
    <row r="51" spans="10:47" ht="14.4" x14ac:dyDescent="0.3">
      <c r="J51" s="25"/>
      <c r="AL51" s="26"/>
      <c r="AO51" s="25"/>
      <c r="AR51" t="s">
        <v>45</v>
      </c>
      <c r="AT51" s="157" t="s">
        <v>202</v>
      </c>
      <c r="AU51" s="26"/>
    </row>
    <row r="52" spans="10:47" ht="14.4" x14ac:dyDescent="0.3">
      <c r="J52" s="25"/>
      <c r="L52" s="221" t="s">
        <v>46</v>
      </c>
      <c r="M52" s="221"/>
      <c r="N52" s="221"/>
      <c r="O52" s="221"/>
      <c r="P52" s="221"/>
      <c r="Q52" s="221"/>
      <c r="R52" s="221"/>
      <c r="S52" s="221"/>
      <c r="AC52" s="222" t="s">
        <v>47</v>
      </c>
      <c r="AD52" s="222"/>
      <c r="AE52" s="222"/>
      <c r="AF52" s="222"/>
      <c r="AG52" s="222"/>
      <c r="AH52" s="222" t="s">
        <v>48</v>
      </c>
      <c r="AI52" s="222"/>
      <c r="AJ52" s="222"/>
      <c r="AK52" s="222"/>
      <c r="AL52" s="26"/>
      <c r="AO52" s="25"/>
      <c r="AR52" t="s">
        <v>49</v>
      </c>
      <c r="AT52" s="157" t="s">
        <v>203</v>
      </c>
      <c r="AU52" s="26"/>
    </row>
    <row r="53" spans="10:47" ht="14.4" x14ac:dyDescent="0.3">
      <c r="J53" s="25"/>
      <c r="L53" s="223" t="s">
        <v>50</v>
      </c>
      <c r="M53" s="223"/>
      <c r="N53" s="223"/>
      <c r="O53" s="223"/>
      <c r="P53" s="223"/>
      <c r="Q53" s="223"/>
      <c r="R53" s="223"/>
      <c r="S53" s="223"/>
      <c r="T53" s="223"/>
      <c r="U53" s="223"/>
      <c r="V53" s="223"/>
      <c r="W53" s="223"/>
      <c r="X53" s="223"/>
      <c r="Y53" s="223"/>
      <c r="Z53" s="223"/>
      <c r="AA53" s="223"/>
      <c r="AB53" s="223"/>
      <c r="AC53" s="184">
        <v>1</v>
      </c>
      <c r="AD53" s="184"/>
      <c r="AE53" s="184"/>
      <c r="AF53" s="184"/>
      <c r="AG53" s="184"/>
      <c r="AH53" s="184" cm="1">
        <f t="array" ref="AH53">SUMPRODUCT((F16:AJ30&lt;&gt;"")*(COUNTIF($AR$47:$AR$62, F16:AJ30)=0))</f>
        <v>0</v>
      </c>
      <c r="AI53" s="184"/>
      <c r="AJ53" s="184"/>
      <c r="AK53" s="184"/>
      <c r="AL53" s="26"/>
      <c r="AO53" s="25"/>
      <c r="AR53" t="s">
        <v>51</v>
      </c>
      <c r="AT53" s="157" t="s">
        <v>204</v>
      </c>
      <c r="AU53" s="26"/>
    </row>
    <row r="54" spans="10:47" ht="14.4" x14ac:dyDescent="0.3">
      <c r="J54" s="25"/>
      <c r="L54" s="223" t="s">
        <v>52</v>
      </c>
      <c r="M54" s="223"/>
      <c r="N54" s="223"/>
      <c r="O54" s="223"/>
      <c r="P54" s="223"/>
      <c r="Q54" s="223"/>
      <c r="R54" s="223"/>
      <c r="S54" s="223"/>
      <c r="T54" s="223"/>
      <c r="U54" s="223"/>
      <c r="V54" s="223"/>
      <c r="W54" s="223"/>
      <c r="X54" s="223"/>
      <c r="Y54" s="223"/>
      <c r="Z54" s="223"/>
      <c r="AA54" s="223"/>
      <c r="AB54" s="223"/>
      <c r="AC54" s="184">
        <v>0</v>
      </c>
      <c r="AD54" s="184"/>
      <c r="AE54" s="184"/>
      <c r="AF54" s="184"/>
      <c r="AG54" s="184"/>
      <c r="AH54" s="184" cm="1">
        <f t="array" ref="AH54">SUMPRODUCT(--(F31:AJ31&gt;2))</f>
        <v>0</v>
      </c>
      <c r="AI54" s="184"/>
      <c r="AJ54" s="184"/>
      <c r="AK54" s="184"/>
      <c r="AL54" s="26"/>
      <c r="AO54" s="25"/>
      <c r="AR54" t="s">
        <v>53</v>
      </c>
      <c r="AT54" s="157" t="s">
        <v>205</v>
      </c>
      <c r="AU54" s="26"/>
    </row>
    <row r="55" spans="10:47" ht="14.4" x14ac:dyDescent="0.3">
      <c r="J55" s="25"/>
      <c r="L55" s="223" t="s">
        <v>54</v>
      </c>
      <c r="M55" s="223"/>
      <c r="N55" s="223"/>
      <c r="O55" s="223"/>
      <c r="P55" s="223"/>
      <c r="Q55" s="223"/>
      <c r="R55" s="223"/>
      <c r="S55" s="223"/>
      <c r="T55" s="223"/>
      <c r="U55" s="223"/>
      <c r="V55" s="223"/>
      <c r="W55" s="223"/>
      <c r="X55" s="223"/>
      <c r="Y55" s="223"/>
      <c r="Z55" s="223"/>
      <c r="AA55" s="223"/>
      <c r="AB55" s="223"/>
      <c r="AC55" s="184">
        <v>1</v>
      </c>
      <c r="AD55" s="184"/>
      <c r="AE55" s="184"/>
      <c r="AF55" s="184"/>
      <c r="AG55" s="184"/>
      <c r="AH55" s="184">
        <f>IF(M2=0,1,0)</f>
        <v>1</v>
      </c>
      <c r="AI55" s="184"/>
      <c r="AJ55" s="184"/>
      <c r="AK55" s="184"/>
      <c r="AL55" s="26"/>
      <c r="AO55" s="25"/>
      <c r="AR55" t="s">
        <v>55</v>
      </c>
      <c r="AT55" s="157" t="s">
        <v>206</v>
      </c>
      <c r="AU55" s="26"/>
    </row>
    <row r="56" spans="10:47" ht="14.4" x14ac:dyDescent="0.3">
      <c r="J56" s="25"/>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26"/>
      <c r="AO56" s="25"/>
      <c r="AR56" t="s">
        <v>56</v>
      </c>
      <c r="AT56" s="157" t="s">
        <v>207</v>
      </c>
      <c r="AU56" s="26"/>
    </row>
    <row r="57" spans="10:47" x14ac:dyDescent="0.25">
      <c r="J57" s="25"/>
      <c r="AL57" s="26"/>
      <c r="AO57" s="25"/>
      <c r="AR57" t="s">
        <v>57</v>
      </c>
      <c r="AU57" s="26"/>
    </row>
    <row r="58" spans="10:47" x14ac:dyDescent="0.25">
      <c r="J58" s="25"/>
      <c r="AL58" s="26"/>
      <c r="AO58" s="25"/>
      <c r="AR58" t="s">
        <v>58</v>
      </c>
      <c r="AU58" s="26"/>
    </row>
    <row r="59" spans="10:47" x14ac:dyDescent="0.25">
      <c r="J59" s="25"/>
      <c r="AL59" s="26"/>
      <c r="AO59" s="25"/>
      <c r="AR59" t="s">
        <v>59</v>
      </c>
      <c r="AU59" s="26"/>
    </row>
    <row r="60" spans="10:47" x14ac:dyDescent="0.25">
      <c r="J60" s="25"/>
      <c r="L60" s="221" t="s">
        <v>60</v>
      </c>
      <c r="M60" s="221"/>
      <c r="N60" s="221"/>
      <c r="O60" s="221"/>
      <c r="P60" s="221"/>
      <c r="Q60" s="221"/>
      <c r="R60" s="221"/>
      <c r="S60" s="221"/>
      <c r="AC60" s="221" t="s">
        <v>47</v>
      </c>
      <c r="AD60" s="221"/>
      <c r="AE60" s="221"/>
      <c r="AF60" s="221"/>
      <c r="AG60" s="221"/>
      <c r="AH60" s="221" t="s">
        <v>61</v>
      </c>
      <c r="AI60" s="221"/>
      <c r="AJ60" s="221"/>
      <c r="AK60" s="221"/>
      <c r="AL60" s="26"/>
      <c r="AO60" s="25"/>
      <c r="AR60" t="s">
        <v>62</v>
      </c>
      <c r="AU60" s="26"/>
    </row>
    <row r="61" spans="10:47" x14ac:dyDescent="0.25">
      <c r="J61" s="25"/>
      <c r="L61" s="223" t="s">
        <v>63</v>
      </c>
      <c r="M61" s="223"/>
      <c r="N61" s="223"/>
      <c r="O61" s="223"/>
      <c r="P61" s="223"/>
      <c r="Q61" s="223"/>
      <c r="R61" s="223"/>
      <c r="S61" s="223"/>
      <c r="T61" s="223"/>
      <c r="U61" s="223"/>
      <c r="V61" s="223"/>
      <c r="W61" s="223"/>
      <c r="X61" s="223"/>
      <c r="Y61" s="223"/>
      <c r="Z61" s="223"/>
      <c r="AA61" s="223"/>
      <c r="AB61" s="223"/>
      <c r="AC61" s="184">
        <v>0</v>
      </c>
      <c r="AD61" s="184"/>
      <c r="AE61" s="184"/>
      <c r="AF61" s="184"/>
      <c r="AG61" s="184"/>
      <c r="AH61" s="184" cm="1">
        <f t="array" ref="AH61">SUMPRODUCT(--(F31:AJ31=1))</f>
        <v>0</v>
      </c>
      <c r="AI61" s="184"/>
      <c r="AJ61" s="184"/>
      <c r="AK61" s="184"/>
      <c r="AL61" s="26"/>
      <c r="AO61" s="25"/>
      <c r="AR61" t="s">
        <v>64</v>
      </c>
      <c r="AU61" s="26"/>
    </row>
    <row r="62" spans="10:47" x14ac:dyDescent="0.25">
      <c r="J62" s="25"/>
      <c r="L62" s="223" t="s">
        <v>65</v>
      </c>
      <c r="M62" s="223"/>
      <c r="N62" s="223"/>
      <c r="O62" s="223"/>
      <c r="P62" s="223"/>
      <c r="Q62" s="223"/>
      <c r="R62" s="223"/>
      <c r="S62" s="223"/>
      <c r="T62" s="223"/>
      <c r="U62" s="223"/>
      <c r="V62" s="223"/>
      <c r="W62" s="223"/>
      <c r="X62" s="223"/>
      <c r="Y62" s="223"/>
      <c r="Z62" s="223"/>
      <c r="AA62" s="223"/>
      <c r="AB62" s="223"/>
      <c r="AC62" s="184">
        <v>0</v>
      </c>
      <c r="AD62" s="184"/>
      <c r="AE62" s="184"/>
      <c r="AF62" s="184"/>
      <c r="AG62" s="184"/>
      <c r="AH62" s="184" cm="1">
        <f t="array" ref="AH62">SUMPRODUCT(--($B$16:$B$30&lt;&gt;""),
            --(($E$16:$E$30="N")+($E$16:$E$30="")&gt;0),
            --($D$16:$D$30="No"))</f>
        <v>0</v>
      </c>
      <c r="AI62" s="184"/>
      <c r="AJ62" s="184"/>
      <c r="AK62" s="184"/>
      <c r="AL62" s="26"/>
      <c r="AO62" s="25"/>
      <c r="AR62" t="s">
        <v>66</v>
      </c>
      <c r="AU62" s="26"/>
    </row>
    <row r="63" spans="10:47" x14ac:dyDescent="0.25">
      <c r="J63" s="25"/>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26"/>
      <c r="AO63" s="25"/>
      <c r="AU63" s="26"/>
    </row>
    <row r="64" spans="10:47" x14ac:dyDescent="0.25">
      <c r="J64" s="25"/>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26"/>
      <c r="AO64" s="25"/>
      <c r="AU64" s="26"/>
    </row>
    <row r="65" spans="10:47" x14ac:dyDescent="0.25">
      <c r="J65" s="25"/>
      <c r="AL65" s="26"/>
      <c r="AO65" s="25"/>
      <c r="AU65" s="26"/>
    </row>
    <row r="66" spans="10:47" x14ac:dyDescent="0.25">
      <c r="J66" s="27"/>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9"/>
      <c r="AO66" s="27"/>
      <c r="AP66" s="28"/>
      <c r="AQ66" s="28"/>
      <c r="AR66" s="28"/>
      <c r="AS66" s="28"/>
      <c r="AT66" s="28"/>
      <c r="AU66" s="29"/>
    </row>
    <row r="99" spans="2:2" x14ac:dyDescent="0.25">
      <c r="B99" s="9" t="s">
        <v>67</v>
      </c>
    </row>
    <row r="100" spans="2:2" x14ac:dyDescent="0.25">
      <c r="B100" s="9"/>
    </row>
  </sheetData>
  <sheetProtection algorithmName="SHA-512" hashValue="S3Dq9csczMGWTWF+FZPqLXwQO54J8Am0D811ubo1zkwQweJ9QttpbjYsDxy02JCsFZ3NMjPITU1xwT54l46pOw==" saltValue="icOnDYvtG9xRnV+0lnyk3w==" spinCount="100000" sheet="1" objects="1"/>
  <mergeCells count="64">
    <mergeCell ref="L63:AB63"/>
    <mergeCell ref="AC63:AG63"/>
    <mergeCell ref="AH63:AK63"/>
    <mergeCell ref="L64:AB64"/>
    <mergeCell ref="AC64:AG64"/>
    <mergeCell ref="AH64:AK64"/>
    <mergeCell ref="L61:AB61"/>
    <mergeCell ref="AC61:AG61"/>
    <mergeCell ref="AH61:AK61"/>
    <mergeCell ref="L62:AB62"/>
    <mergeCell ref="AC62:AG62"/>
    <mergeCell ref="AH62:AK62"/>
    <mergeCell ref="L56:AB56"/>
    <mergeCell ref="AC56:AG56"/>
    <mergeCell ref="AH56:AK56"/>
    <mergeCell ref="L60:S60"/>
    <mergeCell ref="AC60:AG60"/>
    <mergeCell ref="AH60:AK60"/>
    <mergeCell ref="L54:AB54"/>
    <mergeCell ref="AC54:AG54"/>
    <mergeCell ref="AH54:AK54"/>
    <mergeCell ref="L55:AB55"/>
    <mergeCell ref="AC55:AG55"/>
    <mergeCell ref="AH55:AK55"/>
    <mergeCell ref="L52:S52"/>
    <mergeCell ref="AC52:AG52"/>
    <mergeCell ref="AH52:AK52"/>
    <mergeCell ref="L53:AB53"/>
    <mergeCell ref="AC53:AG53"/>
    <mergeCell ref="AH53:AK53"/>
    <mergeCell ref="M46:Q46"/>
    <mergeCell ref="R46:T46"/>
    <mergeCell ref="M47:Q47"/>
    <mergeCell ref="R47:T47"/>
    <mergeCell ref="M48:Q48"/>
    <mergeCell ref="R48:T48"/>
    <mergeCell ref="C31:E31"/>
    <mergeCell ref="C32:E32"/>
    <mergeCell ref="C33:E33"/>
    <mergeCell ref="B35:E36"/>
    <mergeCell ref="H35:AM35"/>
    <mergeCell ref="H36:AM36"/>
    <mergeCell ref="E7:L7"/>
    <mergeCell ref="M7:P7"/>
    <mergeCell ref="R7:AA7"/>
    <mergeCell ref="E9:AB14"/>
    <mergeCell ref="B11:B13"/>
    <mergeCell ref="C11:C13"/>
    <mergeCell ref="E2:L2"/>
    <mergeCell ref="M2:P2"/>
    <mergeCell ref="R2:AA2"/>
    <mergeCell ref="AC2:AM13"/>
    <mergeCell ref="E3:L3"/>
    <mergeCell ref="M3:P3"/>
    <mergeCell ref="R3:AA3"/>
    <mergeCell ref="E4:L4"/>
    <mergeCell ref="M4:P4"/>
    <mergeCell ref="R4:AA4"/>
    <mergeCell ref="E5:L5"/>
    <mergeCell ref="M5:P5"/>
    <mergeCell ref="R5:AA5"/>
    <mergeCell ref="E6:L6"/>
    <mergeCell ref="M6:P6"/>
    <mergeCell ref="R6:AA6"/>
  </mergeCells>
  <conditionalFormatting sqref="B16:D30">
    <cfRule type="expression" dxfId="32" priority="2">
      <formula>OR($D16="No",$D16="NA")</formula>
    </cfRule>
  </conditionalFormatting>
  <conditionalFormatting sqref="C3:C4 C7:C8">
    <cfRule type="containsBlanks" dxfId="31" priority="1">
      <formula>LEN(TRIM(C3))=0</formula>
    </cfRule>
  </conditionalFormatting>
  <conditionalFormatting sqref="D16:D30">
    <cfRule type="expression" dxfId="30" priority="3">
      <formula>AND(B16&lt;&gt;"", AND(OR(E16="N", E16=""), OR(D16="No", D16="")))</formula>
    </cfRule>
  </conditionalFormatting>
  <conditionalFormatting sqref="F16:AJ30">
    <cfRule type="expression" dxfId="29" priority="5">
      <formula>AND(F16&lt;&gt;"", COUNTIF($AR$47:$AR$62, F16)=0)</formula>
    </cfRule>
    <cfRule type="containsText" dxfId="28" priority="6" operator="containsText" text="Z">
      <formula>NOT(ISERROR(SEARCH("Z",F16)))</formula>
    </cfRule>
  </conditionalFormatting>
  <conditionalFormatting sqref="F31:AJ31">
    <cfRule type="expression" dxfId="27" priority="4">
      <formula>(F31=1)</formula>
    </cfRule>
    <cfRule type="expression" dxfId="26" priority="7">
      <formula>OR(F31&lt;0, F31&gt;2)</formula>
    </cfRule>
  </conditionalFormatting>
  <dataValidations count="2">
    <dataValidation type="list" allowBlank="1" showInputMessage="1" showErrorMessage="1" sqref="D16:D30" xr:uid="{00000000-0002-0000-0000-000000000000}">
      <formula1>$AP$47:$AP$49</formula1>
    </dataValidation>
    <dataValidation type="list" allowBlank="1" showInputMessage="1" showErrorMessage="1" sqref="C4" xr:uid="{38133D3C-B0BC-4902-A513-DF66B73CBB55}">
      <formula1>$AT$47:$AT$56</formula1>
    </dataValidation>
  </dataValidations>
  <printOptions gridLines="1"/>
  <pageMargins left="0.25" right="0.25" top="0.75" bottom="0.75" header="0.3" footer="0.3"/>
  <pageSetup orientation="landscape" blackAndWhite="1" r:id="rId1"/>
  <ignoredErrors>
    <ignoredError sqref="F31:H31 I31:AJ31" formulaRange="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D106"/>
  <sheetViews>
    <sheetView zoomScale="90" zoomScaleNormal="90" workbookViewId="0">
      <selection activeCell="H24" sqref="H24"/>
    </sheetView>
  </sheetViews>
  <sheetFormatPr defaultRowHeight="13.2" x14ac:dyDescent="0.25"/>
  <cols>
    <col min="1" max="1" width="4.5546875" customWidth="1"/>
    <col min="2" max="3" width="8.6640625" customWidth="1"/>
    <col min="4" max="5" width="9.6640625" customWidth="1"/>
    <col min="6" max="6" width="2.44140625" customWidth="1"/>
    <col min="7" max="7" width="18.6640625" customWidth="1"/>
    <col min="8" max="8" width="10.6640625" customWidth="1"/>
    <col min="9" max="9" width="10" customWidth="1"/>
    <col min="10" max="10" width="2.44140625" customWidth="1"/>
    <col min="11" max="11" width="8.33203125" customWidth="1"/>
    <col min="12" max="13" width="15.44140625" customWidth="1"/>
    <col min="14" max="14" width="11.6640625" customWidth="1"/>
    <col min="15" max="15" width="3.44140625" customWidth="1"/>
    <col min="16" max="37" width="2.88671875" customWidth="1"/>
    <col min="38" max="38" width="8.88671875" customWidth="1"/>
    <col min="39" max="39" width="9.109375" customWidth="1"/>
    <col min="40" max="40" width="9.88671875" customWidth="1"/>
    <col min="41" max="41" width="11" customWidth="1"/>
    <col min="42" max="42" width="10.44140625" customWidth="1"/>
    <col min="43" max="43" width="10.6640625" customWidth="1"/>
    <col min="44" max="44" width="9.109375" style="158" hidden="1" customWidth="1"/>
    <col min="45" max="45" width="9.33203125" style="158" hidden="1" customWidth="1"/>
    <col min="46" max="46" width="12.33203125" style="158" hidden="1" customWidth="1"/>
    <col min="47" max="47" width="11.109375" style="158" hidden="1" customWidth="1"/>
    <col min="48" max="48" width="11.88671875" style="158" hidden="1" customWidth="1"/>
    <col min="49" max="49" width="11.5546875" style="158" hidden="1" customWidth="1"/>
    <col min="50" max="50" width="10.5546875" style="158" hidden="1" customWidth="1"/>
    <col min="51" max="51" width="10.44140625" style="158" hidden="1" customWidth="1"/>
    <col min="52" max="52" width="11.88671875" style="158" hidden="1" customWidth="1"/>
    <col min="53" max="53" width="11.44140625" style="158" hidden="1" customWidth="1"/>
    <col min="54" max="54" width="11.6640625" style="158" hidden="1" customWidth="1"/>
    <col min="55" max="55" width="12.33203125" style="158" hidden="1" customWidth="1"/>
    <col min="56" max="56" width="0" style="158" hidden="1" customWidth="1"/>
  </cols>
  <sheetData>
    <row r="1" spans="1:45" x14ac:dyDescent="0.25">
      <c r="A1" s="20">
        <v>1128</v>
      </c>
      <c r="AB1" s="31"/>
    </row>
    <row r="2" spans="1:45" ht="16.2" customHeight="1" x14ac:dyDescent="0.25">
      <c r="B2" s="224" t="s">
        <v>4</v>
      </c>
      <c r="C2" s="225"/>
      <c r="D2" s="226"/>
      <c r="E2" s="227"/>
      <c r="F2" s="62"/>
      <c r="G2" s="9" t="s">
        <v>18</v>
      </c>
      <c r="H2" s="63"/>
      <c r="I2" s="64"/>
      <c r="J2" s="64"/>
      <c r="K2" s="228" t="s">
        <v>122</v>
      </c>
      <c r="L2" s="229"/>
      <c r="M2" s="230"/>
      <c r="N2" s="65">
        <f>SUMPRODUCT(--(ISNUMBER('Ridership Report'!F32:AJ32)), --('Ridership Report'!F32:AJ32&gt;=1))</f>
        <v>0</v>
      </c>
      <c r="P2" s="215" t="s">
        <v>105</v>
      </c>
      <c r="Q2" s="216"/>
      <c r="R2" s="216"/>
      <c r="S2" s="216"/>
      <c r="T2" s="216"/>
      <c r="U2" s="216"/>
      <c r="V2" s="216"/>
      <c r="W2" s="216"/>
      <c r="X2" s="216"/>
      <c r="Y2" s="216"/>
      <c r="Z2" s="216"/>
      <c r="AA2" s="217"/>
      <c r="AB2" s="66"/>
      <c r="AC2" s="42"/>
      <c r="AD2" s="42"/>
      <c r="AE2" s="42"/>
      <c r="AF2" s="42"/>
      <c r="AG2" s="42"/>
      <c r="AH2" s="42"/>
      <c r="AI2" s="42"/>
      <c r="AJ2" s="42"/>
      <c r="AK2" s="43"/>
      <c r="AL2" s="43"/>
      <c r="AM2" s="43"/>
      <c r="AN2" s="43"/>
    </row>
    <row r="3" spans="1:45" x14ac:dyDescent="0.25">
      <c r="B3" s="191" t="s">
        <v>106</v>
      </c>
      <c r="C3" s="193"/>
      <c r="D3" s="234" t="s">
        <v>197</v>
      </c>
      <c r="E3" s="235"/>
      <c r="F3" s="62"/>
      <c r="G3" s="9" t="s">
        <v>82</v>
      </c>
      <c r="H3" s="63"/>
      <c r="I3" s="64"/>
      <c r="J3" s="64"/>
      <c r="K3" s="228" t="s">
        <v>71</v>
      </c>
      <c r="L3" s="229"/>
      <c r="M3" s="230"/>
      <c r="N3" s="67">
        <f>IFERROR(MAX(I13/N2, 0), 0)</f>
        <v>0</v>
      </c>
      <c r="P3" s="231"/>
      <c r="Q3" s="232"/>
      <c r="R3" s="232"/>
      <c r="S3" s="232"/>
      <c r="T3" s="232"/>
      <c r="U3" s="232"/>
      <c r="V3" s="232"/>
      <c r="W3" s="232"/>
      <c r="X3" s="232"/>
      <c r="Y3" s="232"/>
      <c r="Z3" s="232"/>
      <c r="AA3" s="233"/>
      <c r="AB3" s="66"/>
      <c r="AC3" s="42"/>
      <c r="AD3" s="42"/>
      <c r="AE3" s="42"/>
      <c r="AF3" s="42"/>
      <c r="AG3" s="42"/>
      <c r="AH3" s="42"/>
      <c r="AI3" s="42"/>
      <c r="AJ3" s="42"/>
      <c r="AK3" s="43"/>
      <c r="AL3" s="43"/>
      <c r="AM3" s="43"/>
      <c r="AN3" s="43"/>
    </row>
    <row r="4" spans="1:45" ht="13.2" customHeight="1" x14ac:dyDescent="0.25">
      <c r="B4" s="191" t="s">
        <v>10</v>
      </c>
      <c r="C4" s="193"/>
      <c r="D4" s="236" t="s">
        <v>68</v>
      </c>
      <c r="E4" s="237"/>
      <c r="F4" s="62"/>
      <c r="G4" s="9" t="s">
        <v>83</v>
      </c>
      <c r="H4" s="63"/>
      <c r="I4" s="64"/>
      <c r="J4" s="64"/>
      <c r="K4" s="238" t="s">
        <v>107</v>
      </c>
      <c r="L4" s="239"/>
      <c r="M4" s="240"/>
      <c r="N4" s="68"/>
      <c r="P4" s="231"/>
      <c r="Q4" s="232"/>
      <c r="R4" s="232"/>
      <c r="S4" s="232"/>
      <c r="T4" s="232"/>
      <c r="U4" s="232"/>
      <c r="V4" s="232"/>
      <c r="W4" s="232"/>
      <c r="X4" s="232"/>
      <c r="Y4" s="232"/>
      <c r="Z4" s="232"/>
      <c r="AA4" s="233"/>
      <c r="AB4" s="66"/>
      <c r="AC4" s="42"/>
      <c r="AD4" s="42"/>
      <c r="AE4" s="42"/>
      <c r="AF4" s="42"/>
      <c r="AG4" s="42"/>
      <c r="AH4" s="42"/>
      <c r="AI4" s="42"/>
      <c r="AJ4" s="42"/>
      <c r="AK4" s="43"/>
      <c r="AL4" s="43"/>
      <c r="AM4" s="43"/>
      <c r="AN4" s="43"/>
    </row>
    <row r="5" spans="1:45" ht="13.2" customHeight="1" x14ac:dyDescent="0.25">
      <c r="B5" s="191" t="s">
        <v>69</v>
      </c>
      <c r="C5" s="193"/>
      <c r="D5" s="226"/>
      <c r="E5" s="227"/>
      <c r="F5" s="62"/>
      <c r="I5" s="64"/>
      <c r="J5" s="64"/>
      <c r="K5" s="228" t="s">
        <v>108</v>
      </c>
      <c r="L5" s="229"/>
      <c r="M5" s="230"/>
      <c r="N5" s="67">
        <f>N4*N2</f>
        <v>0</v>
      </c>
      <c r="P5" s="231"/>
      <c r="Q5" s="232"/>
      <c r="R5" s="232"/>
      <c r="S5" s="232"/>
      <c r="T5" s="232"/>
      <c r="U5" s="232"/>
      <c r="V5" s="232"/>
      <c r="W5" s="232"/>
      <c r="X5" s="232"/>
      <c r="Y5" s="232"/>
      <c r="Z5" s="232"/>
      <c r="AA5" s="233"/>
      <c r="AB5" s="66"/>
      <c r="AC5" s="42"/>
      <c r="AD5" s="42"/>
      <c r="AE5" s="42"/>
      <c r="AF5" s="42"/>
      <c r="AG5" s="42"/>
      <c r="AH5" s="42"/>
      <c r="AI5" s="42"/>
      <c r="AJ5" s="42"/>
    </row>
    <row r="6" spans="1:45" ht="13.2" customHeight="1" x14ac:dyDescent="0.25">
      <c r="B6" s="191" t="s">
        <v>13</v>
      </c>
      <c r="C6" s="193"/>
      <c r="D6" s="226"/>
      <c r="E6" s="227"/>
      <c r="F6" s="62"/>
      <c r="G6" s="241" t="s">
        <v>109</v>
      </c>
      <c r="H6" s="242"/>
      <c r="I6" s="243"/>
      <c r="J6" s="6"/>
      <c r="K6" s="228" t="s">
        <v>84</v>
      </c>
      <c r="L6" s="229"/>
      <c r="M6" s="230"/>
      <c r="N6" s="67">
        <f>IF(OR(N5=0, N5&gt;=I13),0,(I13-N5)*AL51)</f>
        <v>0</v>
      </c>
      <c r="P6" s="231"/>
      <c r="Q6" s="232"/>
      <c r="R6" s="232"/>
      <c r="S6" s="232"/>
      <c r="T6" s="232"/>
      <c r="U6" s="232"/>
      <c r="V6" s="232"/>
      <c r="W6" s="232"/>
      <c r="X6" s="232"/>
      <c r="Y6" s="232"/>
      <c r="Z6" s="232"/>
      <c r="AA6" s="233"/>
      <c r="AB6" s="66"/>
      <c r="AC6" s="42"/>
      <c r="AD6" s="42"/>
      <c r="AE6" s="22"/>
      <c r="AF6" s="22"/>
      <c r="AG6" s="22"/>
      <c r="AH6" s="22"/>
      <c r="AI6" s="22"/>
      <c r="AJ6" s="22"/>
      <c r="AK6" s="22"/>
      <c r="AL6" s="22"/>
      <c r="AM6" s="47"/>
      <c r="AN6" s="47"/>
    </row>
    <row r="7" spans="1:45" ht="13.2" customHeight="1" x14ac:dyDescent="0.25">
      <c r="B7" s="64"/>
      <c r="C7" s="64"/>
      <c r="D7" s="62"/>
      <c r="E7" s="62"/>
      <c r="F7" s="62"/>
      <c r="G7" s="228" t="s">
        <v>110</v>
      </c>
      <c r="H7" s="230"/>
      <c r="I7" s="69"/>
      <c r="J7" s="6"/>
      <c r="K7" s="228" t="s">
        <v>85</v>
      </c>
      <c r="L7" s="229"/>
      <c r="M7" s="230"/>
      <c r="N7" s="70">
        <v>0</v>
      </c>
      <c r="P7" s="231"/>
      <c r="Q7" s="232"/>
      <c r="R7" s="232"/>
      <c r="S7" s="232"/>
      <c r="T7" s="232"/>
      <c r="U7" s="232"/>
      <c r="V7" s="232"/>
      <c r="W7" s="232"/>
      <c r="X7" s="232"/>
      <c r="Y7" s="232"/>
      <c r="Z7" s="232"/>
      <c r="AA7" s="233"/>
      <c r="AB7" s="66"/>
      <c r="AC7" s="42"/>
      <c r="AD7" s="42"/>
      <c r="AE7" s="42"/>
      <c r="AF7" s="42"/>
      <c r="AG7" s="42"/>
      <c r="AH7" s="42"/>
      <c r="AI7" s="42"/>
      <c r="AJ7" s="42"/>
      <c r="AK7" s="22"/>
      <c r="AL7" s="22"/>
      <c r="AM7" s="47"/>
      <c r="AN7" s="47"/>
    </row>
    <row r="8" spans="1:45" ht="15.6" customHeight="1" x14ac:dyDescent="0.3">
      <c r="B8" s="244" t="s">
        <v>18</v>
      </c>
      <c r="C8" s="244" t="s">
        <v>111</v>
      </c>
      <c r="D8" s="244" t="s">
        <v>86</v>
      </c>
      <c r="E8" s="244" t="s">
        <v>78</v>
      </c>
      <c r="G8" s="228" t="s">
        <v>76</v>
      </c>
      <c r="H8" s="230"/>
      <c r="I8" s="69"/>
      <c r="J8" s="64"/>
      <c r="K8" s="246" t="s">
        <v>74</v>
      </c>
      <c r="L8" s="247"/>
      <c r="M8" s="248"/>
      <c r="N8" s="71">
        <f>IFERROR(ROUND(AL73+N6+N7, 2), 0)</f>
        <v>0</v>
      </c>
      <c r="P8" s="231"/>
      <c r="Q8" s="232"/>
      <c r="R8" s="232"/>
      <c r="S8" s="232"/>
      <c r="T8" s="232"/>
      <c r="U8" s="232"/>
      <c r="V8" s="232"/>
      <c r="W8" s="232"/>
      <c r="X8" s="232"/>
      <c r="Y8" s="232"/>
      <c r="Z8" s="232"/>
      <c r="AA8" s="233"/>
      <c r="AB8" s="66"/>
      <c r="AC8" s="42"/>
      <c r="AD8" s="42"/>
      <c r="AE8" s="42"/>
      <c r="AF8" s="42"/>
      <c r="AG8" s="42"/>
      <c r="AH8" s="42"/>
      <c r="AI8" s="42"/>
      <c r="AJ8" s="42"/>
      <c r="AK8" s="22"/>
      <c r="AL8" s="22"/>
      <c r="AM8" s="22"/>
      <c r="AN8" s="22"/>
      <c r="AO8" s="10"/>
      <c r="AP8" s="10"/>
      <c r="AQ8" s="10"/>
      <c r="AR8" s="159"/>
    </row>
    <row r="9" spans="1:45" ht="16.2" customHeight="1" x14ac:dyDescent="0.25">
      <c r="B9" s="245"/>
      <c r="C9" s="245"/>
      <c r="D9" s="245"/>
      <c r="E9" s="245"/>
      <c r="F9" s="72"/>
      <c r="G9" s="249" t="s">
        <v>112</v>
      </c>
      <c r="H9" s="250"/>
      <c r="I9" s="73"/>
      <c r="J9" s="74"/>
      <c r="K9" s="249" t="s">
        <v>87</v>
      </c>
      <c r="L9" s="251"/>
      <c r="M9" s="250"/>
      <c r="N9" s="75"/>
      <c r="P9" s="231"/>
      <c r="Q9" s="232"/>
      <c r="R9" s="232"/>
      <c r="S9" s="232"/>
      <c r="T9" s="232"/>
      <c r="U9" s="232"/>
      <c r="V9" s="232"/>
      <c r="W9" s="232"/>
      <c r="X9" s="232"/>
      <c r="Y9" s="232"/>
      <c r="Z9" s="232"/>
      <c r="AA9" s="233"/>
      <c r="AB9" s="66"/>
      <c r="AC9" s="42"/>
      <c r="AD9" s="42"/>
      <c r="AE9" s="42"/>
      <c r="AF9" s="42"/>
      <c r="AG9" s="42"/>
      <c r="AH9" s="42"/>
      <c r="AI9" s="42"/>
      <c r="AJ9" s="42"/>
      <c r="AK9" s="76"/>
      <c r="AL9" s="76"/>
      <c r="AM9" s="76"/>
      <c r="AN9" s="76"/>
    </row>
    <row r="10" spans="1:45" ht="13.95" customHeight="1" x14ac:dyDescent="0.25">
      <c r="B10" s="63"/>
      <c r="C10" s="63"/>
      <c r="D10" s="181"/>
      <c r="E10" s="182"/>
      <c r="F10" s="74"/>
      <c r="G10" s="249" t="s">
        <v>88</v>
      </c>
      <c r="H10" s="250"/>
      <c r="I10" s="73"/>
      <c r="J10" s="74"/>
      <c r="K10" s="249" t="s">
        <v>75</v>
      </c>
      <c r="L10" s="251"/>
      <c r="M10" s="250"/>
      <c r="N10" s="75"/>
      <c r="P10" s="218"/>
      <c r="Q10" s="219"/>
      <c r="R10" s="219"/>
      <c r="S10" s="219"/>
      <c r="T10" s="219"/>
      <c r="U10" s="219"/>
      <c r="V10" s="219"/>
      <c r="W10" s="219"/>
      <c r="X10" s="219"/>
      <c r="Y10" s="219"/>
      <c r="Z10" s="219"/>
      <c r="AA10" s="220"/>
      <c r="AB10" s="77"/>
      <c r="AC10" s="76"/>
      <c r="AD10" s="76"/>
      <c r="AE10" s="76"/>
      <c r="AF10" s="76"/>
      <c r="AG10" s="76"/>
      <c r="AH10" s="76"/>
      <c r="AI10" s="76"/>
      <c r="AJ10" s="76"/>
      <c r="AK10" s="76"/>
      <c r="AL10" s="76"/>
      <c r="AM10" s="76"/>
      <c r="AN10" s="76"/>
    </row>
    <row r="11" spans="1:45" ht="13.95" customHeight="1" x14ac:dyDescent="0.25">
      <c r="B11" s="63"/>
      <c r="C11" s="63"/>
      <c r="D11" s="69"/>
      <c r="E11" s="73"/>
      <c r="F11" s="74"/>
      <c r="G11" s="252" t="s">
        <v>114</v>
      </c>
      <c r="H11" s="253"/>
      <c r="I11" s="78"/>
      <c r="J11" s="74"/>
      <c r="K11" s="249" t="s">
        <v>89</v>
      </c>
      <c r="L11" s="251"/>
      <c r="M11" s="250"/>
      <c r="N11" s="75"/>
      <c r="P11" s="42"/>
      <c r="Q11" s="42"/>
      <c r="R11" s="42"/>
      <c r="S11" s="42"/>
      <c r="T11" s="42"/>
      <c r="U11" s="42"/>
      <c r="V11" s="42"/>
      <c r="W11" s="42"/>
      <c r="X11" s="42"/>
      <c r="Y11" s="42"/>
      <c r="Z11" s="42"/>
      <c r="AA11" s="42"/>
      <c r="AB11" s="31"/>
      <c r="AK11" s="76"/>
      <c r="AL11" s="76"/>
      <c r="AM11" s="76"/>
      <c r="AN11" s="76"/>
    </row>
    <row r="12" spans="1:45" ht="13.95" customHeight="1" thickBot="1" x14ac:dyDescent="0.35">
      <c r="B12" s="63"/>
      <c r="C12" s="63"/>
      <c r="D12" s="69"/>
      <c r="E12" s="73"/>
      <c r="F12" s="74"/>
      <c r="G12" s="249" t="s">
        <v>123</v>
      </c>
      <c r="H12" s="250"/>
      <c r="I12" s="79">
        <f>SUM(I7:I11)</f>
        <v>0</v>
      </c>
      <c r="J12" s="74"/>
      <c r="K12" s="254" t="s">
        <v>115</v>
      </c>
      <c r="L12" s="255"/>
      <c r="M12" s="256"/>
      <c r="N12" s="80"/>
      <c r="P12" s="257" t="s">
        <v>90</v>
      </c>
      <c r="Q12" s="258"/>
      <c r="R12" s="258"/>
      <c r="S12" s="258"/>
      <c r="T12" s="258"/>
      <c r="U12" s="258"/>
      <c r="V12" s="258"/>
      <c r="W12" s="258"/>
      <c r="X12" s="258"/>
      <c r="Y12" s="258"/>
      <c r="Z12" s="258"/>
      <c r="AA12" s="259"/>
      <c r="AB12" s="31"/>
      <c r="AK12" s="76"/>
      <c r="AL12" s="76"/>
      <c r="AM12" s="76"/>
      <c r="AN12" s="76"/>
    </row>
    <row r="13" spans="1:45" ht="14.4" customHeight="1" x14ac:dyDescent="0.25">
      <c r="B13" s="63"/>
      <c r="C13" s="63"/>
      <c r="D13" s="69"/>
      <c r="E13" s="73"/>
      <c r="F13" s="74"/>
      <c r="G13" s="249" t="s">
        <v>91</v>
      </c>
      <c r="H13" s="251"/>
      <c r="I13" s="81">
        <f>D14-I12</f>
        <v>0</v>
      </c>
      <c r="J13" s="74"/>
      <c r="K13" s="249" t="s">
        <v>116</v>
      </c>
      <c r="L13" s="251"/>
      <c r="M13" s="250"/>
      <c r="N13" s="82">
        <f>N9+N10+N11</f>
        <v>0</v>
      </c>
      <c r="P13" s="260">
        <f>IFERROR(ROUND(N8/AL78, 2), 0)</f>
        <v>0</v>
      </c>
      <c r="Q13" s="261"/>
      <c r="R13" s="261"/>
      <c r="S13" s="261"/>
      <c r="T13" s="261"/>
      <c r="U13" s="261"/>
      <c r="V13" s="261"/>
      <c r="W13" s="261"/>
      <c r="X13" s="261"/>
      <c r="Y13" s="261"/>
      <c r="Z13" s="261"/>
      <c r="AA13" s="262"/>
      <c r="AB13" s="31"/>
      <c r="AK13" s="76"/>
      <c r="AL13" s="76"/>
      <c r="AM13" s="76"/>
      <c r="AN13" s="76"/>
    </row>
    <row r="14" spans="1:45" ht="16.95" customHeight="1" x14ac:dyDescent="0.25">
      <c r="B14" s="191" t="s">
        <v>72</v>
      </c>
      <c r="C14" s="192"/>
      <c r="D14" s="266">
        <f>((E10-D10)+(E11-D11)+(E12-D12)+(E13-D13))</f>
        <v>0</v>
      </c>
      <c r="E14" s="267"/>
      <c r="F14" s="6"/>
      <c r="G14" s="42"/>
      <c r="H14" s="42"/>
      <c r="I14" s="42"/>
      <c r="J14" s="74"/>
      <c r="K14" s="268"/>
      <c r="L14" s="268"/>
      <c r="M14" s="268"/>
      <c r="N14" s="74"/>
      <c r="P14" s="263"/>
      <c r="Q14" s="264"/>
      <c r="R14" s="264"/>
      <c r="S14" s="264"/>
      <c r="T14" s="264"/>
      <c r="U14" s="264"/>
      <c r="V14" s="264"/>
      <c r="W14" s="264"/>
      <c r="X14" s="264"/>
      <c r="Y14" s="264"/>
      <c r="Z14" s="264"/>
      <c r="AA14" s="265"/>
      <c r="AB14" s="31"/>
      <c r="AK14" s="22"/>
      <c r="AL14" s="22"/>
      <c r="AM14" s="22"/>
      <c r="AN14" s="22"/>
      <c r="AO14" s="22"/>
      <c r="AP14" s="22"/>
      <c r="AQ14" s="22"/>
      <c r="AR14" s="160"/>
      <c r="AS14" s="160"/>
    </row>
    <row r="15" spans="1:45" ht="16.95" customHeight="1" x14ac:dyDescent="0.3">
      <c r="B15" s="6"/>
      <c r="C15" s="6"/>
      <c r="D15" s="83"/>
      <c r="E15" s="83"/>
      <c r="F15" s="6"/>
      <c r="G15" s="42"/>
      <c r="H15" s="42"/>
      <c r="I15" s="42"/>
      <c r="J15" s="74"/>
      <c r="K15" s="5"/>
      <c r="L15" s="5"/>
      <c r="M15" s="5"/>
      <c r="N15" s="74"/>
      <c r="P15" s="84"/>
      <c r="Q15" s="84"/>
      <c r="R15" s="84"/>
      <c r="S15" s="84"/>
      <c r="T15" s="84"/>
      <c r="U15" s="84"/>
      <c r="V15" s="84"/>
      <c r="W15" s="84"/>
      <c r="X15" s="84"/>
      <c r="Y15" s="84"/>
      <c r="Z15" s="84"/>
      <c r="AA15" s="84"/>
      <c r="AB15" s="31"/>
      <c r="AK15" s="22"/>
      <c r="AL15" s="22"/>
      <c r="AM15" s="22"/>
      <c r="AN15" s="22"/>
      <c r="AO15" s="22"/>
      <c r="AP15" s="22"/>
      <c r="AQ15" s="22"/>
      <c r="AR15" s="160"/>
      <c r="AS15" s="160"/>
    </row>
    <row r="16" spans="1:45" ht="12.6" customHeight="1" x14ac:dyDescent="0.25">
      <c r="A16" s="269"/>
      <c r="B16" s="271" t="s">
        <v>22</v>
      </c>
      <c r="C16" s="272"/>
      <c r="D16" s="272"/>
      <c r="E16" s="273"/>
      <c r="F16" s="277" t="s">
        <v>119</v>
      </c>
      <c r="G16" s="278"/>
      <c r="H16" s="281" t="s">
        <v>117</v>
      </c>
      <c r="I16" s="281" t="s">
        <v>103</v>
      </c>
      <c r="J16" s="277" t="s">
        <v>94</v>
      </c>
      <c r="K16" s="278"/>
      <c r="L16" s="281" t="s">
        <v>92</v>
      </c>
      <c r="M16" s="281" t="s">
        <v>79</v>
      </c>
      <c r="N16" s="283" t="s">
        <v>80</v>
      </c>
      <c r="V16" s="22"/>
      <c r="W16" s="22"/>
      <c r="X16" s="22"/>
      <c r="Y16" s="22"/>
      <c r="Z16" s="22"/>
      <c r="AA16" s="22"/>
      <c r="AB16" s="85"/>
      <c r="AC16" s="22"/>
      <c r="AD16" s="22"/>
      <c r="AE16" s="22"/>
      <c r="AF16" s="22"/>
      <c r="AG16" s="22"/>
      <c r="AH16" s="22"/>
      <c r="AI16" s="22"/>
      <c r="AJ16" s="22"/>
      <c r="AK16" s="22"/>
      <c r="AL16" s="22"/>
      <c r="AM16" s="22"/>
      <c r="AN16" s="22"/>
      <c r="AO16" s="22"/>
      <c r="AP16" s="22"/>
      <c r="AQ16" s="22"/>
      <c r="AR16" s="160"/>
      <c r="AS16" s="160"/>
    </row>
    <row r="17" spans="1:45" ht="13.2" customHeight="1" x14ac:dyDescent="0.25">
      <c r="A17" s="270"/>
      <c r="B17" s="274"/>
      <c r="C17" s="275"/>
      <c r="D17" s="275"/>
      <c r="E17" s="276"/>
      <c r="F17" s="279"/>
      <c r="G17" s="280"/>
      <c r="H17" s="282"/>
      <c r="I17" s="282"/>
      <c r="J17" s="279"/>
      <c r="K17" s="280"/>
      <c r="L17" s="282"/>
      <c r="M17" s="282"/>
      <c r="N17" s="284"/>
      <c r="O17" s="86"/>
      <c r="P17" s="228" t="s">
        <v>124</v>
      </c>
      <c r="Q17" s="229"/>
      <c r="R17" s="229"/>
      <c r="S17" s="229"/>
      <c r="T17" s="229"/>
      <c r="U17" s="229"/>
      <c r="V17" s="229"/>
      <c r="W17" s="230"/>
      <c r="X17" s="285">
        <f>H33</f>
        <v>0</v>
      </c>
      <c r="Y17" s="286"/>
      <c r="Z17" s="286"/>
      <c r="AA17" s="287"/>
      <c r="AB17" s="85"/>
      <c r="AC17" s="22"/>
      <c r="AD17" s="22"/>
      <c r="AE17" s="22"/>
      <c r="AF17" s="22"/>
      <c r="AG17" s="22"/>
      <c r="AH17" s="22"/>
      <c r="AI17" s="22"/>
      <c r="AJ17" s="22"/>
      <c r="AK17" s="22"/>
      <c r="AL17" s="22"/>
      <c r="AM17" s="22"/>
      <c r="AN17" s="22"/>
      <c r="AO17" s="22"/>
      <c r="AP17" s="22"/>
      <c r="AQ17" s="22"/>
      <c r="AR17" s="160"/>
      <c r="AS17" s="160"/>
    </row>
    <row r="18" spans="1:45" ht="13.2" customHeight="1" x14ac:dyDescent="0.25">
      <c r="A18" s="87">
        <v>1</v>
      </c>
      <c r="B18" s="288"/>
      <c r="C18" s="289"/>
      <c r="D18" s="289"/>
      <c r="E18" s="290"/>
      <c r="F18" s="291"/>
      <c r="G18" s="292"/>
      <c r="H18" s="183"/>
      <c r="I18" s="89"/>
      <c r="J18" s="293"/>
      <c r="K18" s="294"/>
      <c r="L18" s="90"/>
      <c r="M18" s="89"/>
      <c r="N18" s="91">
        <f t="shared" ref="N18:N32" si="0">SUM(H18:M18)</f>
        <v>0</v>
      </c>
      <c r="O18" s="92"/>
      <c r="P18" s="228" t="s">
        <v>125</v>
      </c>
      <c r="Q18" s="229"/>
      <c r="R18" s="229"/>
      <c r="S18" s="229"/>
      <c r="T18" s="229"/>
      <c r="U18" s="229"/>
      <c r="V18" s="229"/>
      <c r="W18" s="230"/>
      <c r="X18" s="295">
        <f>I33</f>
        <v>0</v>
      </c>
      <c r="Y18" s="296"/>
      <c r="Z18" s="296"/>
      <c r="AA18" s="297"/>
      <c r="AB18" s="85"/>
      <c r="AO18" s="22"/>
      <c r="AP18" s="22"/>
      <c r="AQ18" s="22"/>
      <c r="AR18" s="160"/>
      <c r="AS18" s="160"/>
    </row>
    <row r="19" spans="1:45" ht="13.2" customHeight="1" x14ac:dyDescent="0.25">
      <c r="A19" s="9">
        <v>2</v>
      </c>
      <c r="B19" s="298"/>
      <c r="C19" s="299"/>
      <c r="D19" s="299"/>
      <c r="E19" s="300"/>
      <c r="F19" s="291"/>
      <c r="G19" s="292"/>
      <c r="H19" s="183"/>
      <c r="I19" s="93"/>
      <c r="J19" s="293"/>
      <c r="K19" s="294"/>
      <c r="L19" s="4"/>
      <c r="M19" s="93"/>
      <c r="N19" s="91">
        <f t="shared" si="0"/>
        <v>0</v>
      </c>
      <c r="O19" s="92"/>
      <c r="P19" s="228" t="s">
        <v>126</v>
      </c>
      <c r="Q19" s="229"/>
      <c r="R19" s="229"/>
      <c r="S19" s="229"/>
      <c r="T19" s="229"/>
      <c r="U19" s="229"/>
      <c r="V19" s="229"/>
      <c r="W19" s="230"/>
      <c r="X19" s="295">
        <f>J33</f>
        <v>0</v>
      </c>
      <c r="Y19" s="296"/>
      <c r="Z19" s="296"/>
      <c r="AA19" s="297"/>
      <c r="AB19" s="85"/>
      <c r="AO19" s="22"/>
      <c r="AP19" s="22"/>
      <c r="AQ19" s="22"/>
      <c r="AR19" s="160"/>
      <c r="AS19" s="160"/>
    </row>
    <row r="20" spans="1:45" ht="13.2" customHeight="1" x14ac:dyDescent="0.25">
      <c r="A20" s="9">
        <v>3</v>
      </c>
      <c r="B20" s="298"/>
      <c r="C20" s="299"/>
      <c r="D20" s="299"/>
      <c r="E20" s="300"/>
      <c r="F20" s="291"/>
      <c r="G20" s="292"/>
      <c r="H20" s="183"/>
      <c r="I20" s="94"/>
      <c r="J20" s="293"/>
      <c r="K20" s="294"/>
      <c r="L20" s="4"/>
      <c r="M20" s="93"/>
      <c r="N20" s="91">
        <f t="shared" si="0"/>
        <v>0</v>
      </c>
      <c r="O20" s="92"/>
      <c r="P20" s="228" t="s">
        <v>127</v>
      </c>
      <c r="Q20" s="229"/>
      <c r="R20" s="229"/>
      <c r="S20" s="229"/>
      <c r="T20" s="229"/>
      <c r="U20" s="229"/>
      <c r="V20" s="229"/>
      <c r="W20" s="230"/>
      <c r="X20" s="295">
        <f>L33</f>
        <v>0</v>
      </c>
      <c r="Y20" s="296"/>
      <c r="Z20" s="296"/>
      <c r="AA20" s="297"/>
      <c r="AB20" s="85"/>
      <c r="AO20" s="22"/>
      <c r="AP20" s="22"/>
      <c r="AQ20" s="22"/>
      <c r="AR20" s="160"/>
      <c r="AS20" s="160"/>
    </row>
    <row r="21" spans="1:45" x14ac:dyDescent="0.25">
      <c r="A21" s="9">
        <v>4</v>
      </c>
      <c r="B21" s="301"/>
      <c r="C21" s="299"/>
      <c r="D21" s="299"/>
      <c r="E21" s="300"/>
      <c r="F21" s="291"/>
      <c r="G21" s="292"/>
      <c r="H21" s="183"/>
      <c r="I21" s="93"/>
      <c r="J21" s="293"/>
      <c r="K21" s="294"/>
      <c r="L21" s="4"/>
      <c r="M21" s="93"/>
      <c r="N21" s="91">
        <f t="shared" si="0"/>
        <v>0</v>
      </c>
      <c r="O21" s="92"/>
      <c r="P21" s="228" t="s">
        <v>128</v>
      </c>
      <c r="Q21" s="229"/>
      <c r="R21" s="229"/>
      <c r="S21" s="229"/>
      <c r="T21" s="229"/>
      <c r="U21" s="229"/>
      <c r="V21" s="229"/>
      <c r="W21" s="230"/>
      <c r="X21" s="295">
        <f>M33</f>
        <v>0</v>
      </c>
      <c r="Y21" s="296"/>
      <c r="Z21" s="296"/>
      <c r="AA21" s="297"/>
      <c r="AB21" s="85"/>
      <c r="AO21" s="22"/>
      <c r="AP21" s="22"/>
      <c r="AQ21" s="22"/>
      <c r="AR21" s="160"/>
      <c r="AS21" s="160"/>
    </row>
    <row r="22" spans="1:45" x14ac:dyDescent="0.25">
      <c r="A22" s="9">
        <v>5</v>
      </c>
      <c r="B22" s="298"/>
      <c r="C22" s="299"/>
      <c r="D22" s="299"/>
      <c r="E22" s="300"/>
      <c r="F22" s="291"/>
      <c r="G22" s="292"/>
      <c r="H22" s="183"/>
      <c r="I22" s="93"/>
      <c r="J22" s="293"/>
      <c r="K22" s="294"/>
      <c r="L22" s="4"/>
      <c r="M22" s="93"/>
      <c r="N22" s="91">
        <f t="shared" si="0"/>
        <v>0</v>
      </c>
      <c r="O22" s="92"/>
      <c r="P22" s="228" t="s">
        <v>116</v>
      </c>
      <c r="Q22" s="229"/>
      <c r="R22" s="229"/>
      <c r="S22" s="229"/>
      <c r="T22" s="229"/>
      <c r="U22" s="229"/>
      <c r="V22" s="229"/>
      <c r="W22" s="230"/>
      <c r="X22" s="295">
        <f>N13</f>
        <v>0</v>
      </c>
      <c r="Y22" s="296"/>
      <c r="Z22" s="296"/>
      <c r="AA22" s="297"/>
      <c r="AB22" s="95"/>
      <c r="AO22" s="22"/>
      <c r="AP22" s="22"/>
      <c r="AQ22" s="22"/>
      <c r="AR22" s="160"/>
      <c r="AS22" s="160"/>
    </row>
    <row r="23" spans="1:45" ht="15.6" customHeight="1" x14ac:dyDescent="0.3">
      <c r="A23" s="9">
        <v>6</v>
      </c>
      <c r="B23" s="298"/>
      <c r="C23" s="299"/>
      <c r="D23" s="299"/>
      <c r="E23" s="300"/>
      <c r="F23" s="291"/>
      <c r="G23" s="292"/>
      <c r="H23" s="183"/>
      <c r="I23" s="93"/>
      <c r="J23" s="293"/>
      <c r="K23" s="294"/>
      <c r="L23" s="4"/>
      <c r="M23" s="93"/>
      <c r="N23" s="91">
        <f t="shared" si="0"/>
        <v>0</v>
      </c>
      <c r="O23" s="92"/>
      <c r="P23" s="257" t="s">
        <v>129</v>
      </c>
      <c r="Q23" s="258"/>
      <c r="R23" s="258"/>
      <c r="S23" s="258"/>
      <c r="T23" s="258"/>
      <c r="U23" s="258"/>
      <c r="V23" s="258"/>
      <c r="W23" s="259"/>
      <c r="X23" s="302">
        <f>IFERROR(ROUND((ROUND(N8/AL78, 2)*AL78)-X17-X18-X19-X20-X21-X22, 2), 0)</f>
        <v>0</v>
      </c>
      <c r="Y23" s="303"/>
      <c r="Z23" s="303"/>
      <c r="AA23" s="304"/>
      <c r="AB23" s="95"/>
      <c r="AO23" s="22"/>
      <c r="AP23" s="22"/>
      <c r="AQ23" s="22"/>
      <c r="AR23" s="160"/>
      <c r="AS23" s="160"/>
    </row>
    <row r="24" spans="1:45" x14ac:dyDescent="0.25">
      <c r="A24" s="9">
        <v>7</v>
      </c>
      <c r="B24" s="298"/>
      <c r="C24" s="299"/>
      <c r="D24" s="299"/>
      <c r="E24" s="300"/>
      <c r="F24" s="291"/>
      <c r="G24" s="292"/>
      <c r="H24" s="88"/>
      <c r="I24" s="93"/>
      <c r="J24" s="293"/>
      <c r="K24" s="294"/>
      <c r="L24" s="4"/>
      <c r="M24" s="93"/>
      <c r="N24" s="91">
        <f t="shared" si="0"/>
        <v>0</v>
      </c>
      <c r="O24" s="92"/>
      <c r="AB24" s="95"/>
      <c r="AC24" s="96"/>
      <c r="AD24" s="96"/>
      <c r="AE24" s="22"/>
      <c r="AF24" s="22"/>
      <c r="AG24" s="22"/>
      <c r="AH24" s="22"/>
      <c r="AI24" s="22"/>
      <c r="AJ24" s="22"/>
      <c r="AK24" s="22"/>
      <c r="AL24" s="22"/>
      <c r="AM24" s="22"/>
      <c r="AN24" s="22"/>
      <c r="AO24" s="22"/>
      <c r="AP24" s="22"/>
      <c r="AQ24" s="22"/>
      <c r="AR24" s="160"/>
      <c r="AS24" s="160"/>
    </row>
    <row r="25" spans="1:45" x14ac:dyDescent="0.25">
      <c r="A25" s="9">
        <v>8</v>
      </c>
      <c r="B25" s="298"/>
      <c r="C25" s="299"/>
      <c r="D25" s="299"/>
      <c r="E25" s="300"/>
      <c r="F25" s="291"/>
      <c r="G25" s="292"/>
      <c r="H25" s="88"/>
      <c r="I25" s="93"/>
      <c r="J25" s="293"/>
      <c r="K25" s="294"/>
      <c r="L25" s="4"/>
      <c r="M25" s="93"/>
      <c r="N25" s="91">
        <f t="shared" si="0"/>
        <v>0</v>
      </c>
      <c r="O25" s="92"/>
      <c r="P25" s="191" t="s">
        <v>130</v>
      </c>
      <c r="Q25" s="192"/>
      <c r="R25" s="192"/>
      <c r="S25" s="192"/>
      <c r="T25" s="192"/>
      <c r="U25" s="192"/>
      <c r="V25" s="192"/>
      <c r="W25" s="192"/>
      <c r="X25" s="192"/>
      <c r="Y25" s="192"/>
      <c r="Z25" s="192"/>
      <c r="AA25" s="193"/>
      <c r="AB25" s="95"/>
      <c r="AC25" s="96"/>
      <c r="AD25" s="96"/>
      <c r="AE25" s="22"/>
      <c r="AF25" s="22"/>
      <c r="AG25" s="22"/>
      <c r="AH25" s="22"/>
      <c r="AI25" s="22"/>
      <c r="AJ25" s="22"/>
      <c r="AK25" s="22"/>
      <c r="AL25" s="22"/>
      <c r="AM25" s="22"/>
      <c r="AN25" s="22"/>
      <c r="AO25" s="22"/>
      <c r="AP25" s="22"/>
      <c r="AQ25" s="22"/>
      <c r="AR25" s="160"/>
      <c r="AS25" s="160"/>
    </row>
    <row r="26" spans="1:45" x14ac:dyDescent="0.25">
      <c r="A26" s="9">
        <v>9</v>
      </c>
      <c r="B26" s="298"/>
      <c r="C26" s="299"/>
      <c r="D26" s="299"/>
      <c r="E26" s="300"/>
      <c r="F26" s="291"/>
      <c r="G26" s="292"/>
      <c r="H26" s="88"/>
      <c r="I26" s="93"/>
      <c r="J26" s="293"/>
      <c r="K26" s="294"/>
      <c r="L26" s="4"/>
      <c r="M26" s="93"/>
      <c r="N26" s="91">
        <f t="shared" si="0"/>
        <v>0</v>
      </c>
      <c r="O26" s="92"/>
      <c r="P26" s="305"/>
      <c r="Q26" s="306"/>
      <c r="R26" s="306"/>
      <c r="S26" s="306"/>
      <c r="T26" s="306"/>
      <c r="U26" s="306"/>
      <c r="V26" s="306"/>
      <c r="W26" s="306"/>
      <c r="X26" s="306"/>
      <c r="Y26" s="306"/>
      <c r="Z26" s="306"/>
      <c r="AA26" s="307"/>
      <c r="AB26" s="95"/>
      <c r="AC26" s="96"/>
      <c r="AD26" s="96"/>
      <c r="AE26" s="22"/>
      <c r="AF26" s="22"/>
      <c r="AG26" s="22"/>
      <c r="AH26" s="22"/>
      <c r="AI26" s="22"/>
      <c r="AJ26" s="22"/>
      <c r="AK26" s="22"/>
      <c r="AL26" s="22"/>
      <c r="AM26" s="22"/>
      <c r="AN26" s="22"/>
      <c r="AO26" s="22"/>
      <c r="AP26" s="22"/>
      <c r="AQ26" s="22"/>
      <c r="AR26" s="160"/>
      <c r="AS26" s="160"/>
    </row>
    <row r="27" spans="1:45" x14ac:dyDescent="0.25">
      <c r="A27" s="9">
        <v>10</v>
      </c>
      <c r="B27" s="298"/>
      <c r="C27" s="299"/>
      <c r="D27" s="299"/>
      <c r="E27" s="300"/>
      <c r="F27" s="291"/>
      <c r="G27" s="292"/>
      <c r="H27" s="88"/>
      <c r="I27" s="93"/>
      <c r="J27" s="293"/>
      <c r="K27" s="294"/>
      <c r="L27" s="4"/>
      <c r="M27" s="93"/>
      <c r="N27" s="91">
        <f t="shared" si="0"/>
        <v>0</v>
      </c>
      <c r="O27" s="92"/>
      <c r="P27" s="308"/>
      <c r="Q27" s="309"/>
      <c r="R27" s="309"/>
      <c r="S27" s="309"/>
      <c r="T27" s="309"/>
      <c r="U27" s="309"/>
      <c r="V27" s="309"/>
      <c r="W27" s="309"/>
      <c r="X27" s="309"/>
      <c r="Y27" s="309"/>
      <c r="Z27" s="309"/>
      <c r="AA27" s="310"/>
      <c r="AB27" s="95"/>
      <c r="AC27" s="96"/>
      <c r="AD27" s="96"/>
      <c r="AE27" s="22"/>
      <c r="AF27" s="22"/>
      <c r="AG27" s="22"/>
      <c r="AH27" s="22"/>
      <c r="AI27" s="22"/>
      <c r="AJ27" s="22"/>
      <c r="AK27" s="22"/>
      <c r="AL27" s="22"/>
      <c r="AM27" s="22"/>
      <c r="AN27" s="22"/>
      <c r="AO27" s="22"/>
      <c r="AP27" s="22"/>
      <c r="AQ27" s="22"/>
      <c r="AR27" s="160"/>
      <c r="AS27" s="160"/>
    </row>
    <row r="28" spans="1:45" ht="13.2" customHeight="1" x14ac:dyDescent="0.25">
      <c r="A28" s="9">
        <v>11</v>
      </c>
      <c r="B28" s="298"/>
      <c r="C28" s="299"/>
      <c r="D28" s="299"/>
      <c r="E28" s="300"/>
      <c r="F28" s="291"/>
      <c r="G28" s="292"/>
      <c r="H28" s="88"/>
      <c r="I28" s="93"/>
      <c r="J28" s="293"/>
      <c r="K28" s="294"/>
      <c r="L28" s="4"/>
      <c r="M28" s="93"/>
      <c r="N28" s="91">
        <f t="shared" si="0"/>
        <v>0</v>
      </c>
      <c r="O28" s="92"/>
      <c r="P28" s="308"/>
      <c r="Q28" s="309"/>
      <c r="R28" s="309"/>
      <c r="S28" s="309"/>
      <c r="T28" s="309"/>
      <c r="U28" s="309"/>
      <c r="V28" s="309"/>
      <c r="W28" s="309"/>
      <c r="X28" s="309"/>
      <c r="Y28" s="309"/>
      <c r="Z28" s="309"/>
      <c r="AA28" s="310"/>
      <c r="AB28" s="66"/>
      <c r="AC28" s="42"/>
      <c r="AD28" s="42"/>
      <c r="AE28" s="42"/>
      <c r="AF28" s="42"/>
      <c r="AG28" s="42"/>
      <c r="AH28" s="42"/>
      <c r="AI28" s="42"/>
      <c r="AJ28" s="42"/>
      <c r="AK28" s="22"/>
      <c r="AL28" s="22"/>
      <c r="AM28" s="22"/>
      <c r="AN28" s="22"/>
      <c r="AO28" s="22"/>
      <c r="AP28" s="22"/>
      <c r="AQ28" s="22"/>
      <c r="AR28" s="160"/>
      <c r="AS28" s="160"/>
    </row>
    <row r="29" spans="1:45" x14ac:dyDescent="0.25">
      <c r="A29" s="9">
        <v>12</v>
      </c>
      <c r="B29" s="298"/>
      <c r="C29" s="299"/>
      <c r="D29" s="299"/>
      <c r="E29" s="300"/>
      <c r="F29" s="291"/>
      <c r="G29" s="292"/>
      <c r="H29" s="88"/>
      <c r="I29" s="93"/>
      <c r="J29" s="293"/>
      <c r="K29" s="294"/>
      <c r="L29" s="4"/>
      <c r="M29" s="93"/>
      <c r="N29" s="91">
        <f t="shared" si="0"/>
        <v>0</v>
      </c>
      <c r="O29" s="92"/>
      <c r="P29" s="308"/>
      <c r="Q29" s="309"/>
      <c r="R29" s="309"/>
      <c r="S29" s="309"/>
      <c r="T29" s="309"/>
      <c r="U29" s="309"/>
      <c r="V29" s="309"/>
      <c r="W29" s="309"/>
      <c r="X29" s="309"/>
      <c r="Y29" s="309"/>
      <c r="Z29" s="309"/>
      <c r="AA29" s="310"/>
      <c r="AB29" s="66"/>
      <c r="AC29" s="42"/>
      <c r="AD29" s="42"/>
      <c r="AE29" s="42"/>
      <c r="AF29" s="42"/>
      <c r="AG29" s="42"/>
      <c r="AH29" s="42"/>
      <c r="AI29" s="42"/>
      <c r="AJ29" s="42"/>
      <c r="AK29" s="22"/>
      <c r="AL29" s="22"/>
      <c r="AM29" s="22"/>
      <c r="AN29" s="22"/>
      <c r="AO29" s="22"/>
      <c r="AP29" s="22"/>
      <c r="AQ29" s="22"/>
      <c r="AR29" s="160"/>
      <c r="AS29" s="160"/>
    </row>
    <row r="30" spans="1:45" x14ac:dyDescent="0.25">
      <c r="A30" s="9">
        <v>13</v>
      </c>
      <c r="B30" s="298"/>
      <c r="C30" s="299"/>
      <c r="D30" s="299"/>
      <c r="E30" s="300"/>
      <c r="F30" s="291"/>
      <c r="G30" s="292"/>
      <c r="H30" s="88"/>
      <c r="I30" s="93"/>
      <c r="J30" s="293"/>
      <c r="K30" s="294"/>
      <c r="L30" s="4"/>
      <c r="M30" s="93"/>
      <c r="N30" s="91">
        <f t="shared" si="0"/>
        <v>0</v>
      </c>
      <c r="O30" s="92"/>
      <c r="P30" s="308"/>
      <c r="Q30" s="309"/>
      <c r="R30" s="309"/>
      <c r="S30" s="309"/>
      <c r="T30" s="309"/>
      <c r="U30" s="309"/>
      <c r="V30" s="309"/>
      <c r="W30" s="309"/>
      <c r="X30" s="309"/>
      <c r="Y30" s="309"/>
      <c r="Z30" s="309"/>
      <c r="AA30" s="310"/>
      <c r="AB30" s="66"/>
      <c r="AC30" s="42"/>
      <c r="AD30" s="42"/>
      <c r="AE30" s="42"/>
      <c r="AF30" s="42"/>
      <c r="AG30" s="42"/>
      <c r="AH30" s="42"/>
      <c r="AI30" s="42"/>
      <c r="AJ30" s="42"/>
      <c r="AK30" s="22"/>
      <c r="AL30" s="22"/>
      <c r="AM30" s="22"/>
      <c r="AN30" s="22"/>
      <c r="AO30" s="22"/>
      <c r="AP30" s="22"/>
      <c r="AQ30" s="22"/>
      <c r="AR30" s="160"/>
      <c r="AS30" s="160"/>
    </row>
    <row r="31" spans="1:45" x14ac:dyDescent="0.25">
      <c r="A31" s="9">
        <v>14</v>
      </c>
      <c r="B31" s="298"/>
      <c r="C31" s="299"/>
      <c r="D31" s="299"/>
      <c r="E31" s="300"/>
      <c r="F31" s="291"/>
      <c r="G31" s="292"/>
      <c r="H31" s="88"/>
      <c r="I31" s="93"/>
      <c r="J31" s="293"/>
      <c r="K31" s="294"/>
      <c r="L31" s="4"/>
      <c r="M31" s="93"/>
      <c r="N31" s="91">
        <f t="shared" si="0"/>
        <v>0</v>
      </c>
      <c r="O31" s="92"/>
      <c r="P31" s="308"/>
      <c r="Q31" s="309"/>
      <c r="R31" s="309"/>
      <c r="S31" s="309"/>
      <c r="T31" s="309"/>
      <c r="U31" s="309"/>
      <c r="V31" s="309"/>
      <c r="W31" s="309"/>
      <c r="X31" s="309"/>
      <c r="Y31" s="309"/>
      <c r="Z31" s="309"/>
      <c r="AA31" s="310"/>
      <c r="AB31" s="66"/>
      <c r="AC31" s="42"/>
      <c r="AD31" s="42"/>
      <c r="AE31" s="42"/>
      <c r="AF31" s="42"/>
      <c r="AG31" s="42"/>
      <c r="AH31" s="42"/>
      <c r="AI31" s="42"/>
      <c r="AJ31" s="42"/>
      <c r="AK31" s="22"/>
      <c r="AL31" s="22"/>
      <c r="AM31" s="22"/>
      <c r="AN31" s="22"/>
      <c r="AO31" s="22"/>
      <c r="AP31" s="22"/>
      <c r="AQ31" s="22"/>
      <c r="AR31" s="160"/>
      <c r="AS31" s="160"/>
    </row>
    <row r="32" spans="1:45" x14ac:dyDescent="0.25">
      <c r="A32" s="15">
        <v>15</v>
      </c>
      <c r="B32" s="298"/>
      <c r="C32" s="299"/>
      <c r="D32" s="299"/>
      <c r="E32" s="300"/>
      <c r="F32" s="291"/>
      <c r="G32" s="292"/>
      <c r="H32" s="88"/>
      <c r="I32" s="97"/>
      <c r="J32" s="293"/>
      <c r="K32" s="294"/>
      <c r="L32" s="98"/>
      <c r="M32" s="97"/>
      <c r="N32" s="91">
        <f t="shared" si="0"/>
        <v>0</v>
      </c>
      <c r="O32" s="92"/>
      <c r="P32" s="308"/>
      <c r="Q32" s="309"/>
      <c r="R32" s="309"/>
      <c r="S32" s="309"/>
      <c r="T32" s="309"/>
      <c r="U32" s="309"/>
      <c r="V32" s="309"/>
      <c r="W32" s="309"/>
      <c r="X32" s="309"/>
      <c r="Y32" s="309"/>
      <c r="Z32" s="309"/>
      <c r="AA32" s="310"/>
      <c r="AB32" s="66"/>
      <c r="AC32" s="42"/>
      <c r="AD32" s="42"/>
      <c r="AE32" s="42"/>
      <c r="AF32" s="42"/>
      <c r="AG32" s="42"/>
      <c r="AH32" s="42"/>
      <c r="AI32" s="42"/>
      <c r="AJ32" s="42"/>
      <c r="AK32" s="22"/>
      <c r="AL32" s="22"/>
      <c r="AM32" s="22"/>
      <c r="AN32" s="22"/>
      <c r="AO32" s="22"/>
      <c r="AP32" s="22"/>
      <c r="AQ32" s="22"/>
      <c r="AR32" s="160"/>
      <c r="AS32" s="160"/>
    </row>
    <row r="33" spans="1:51" x14ac:dyDescent="0.25">
      <c r="A33" s="9"/>
      <c r="B33" s="191"/>
      <c r="C33" s="192"/>
      <c r="D33" s="192"/>
      <c r="E33" s="193"/>
      <c r="F33" s="224" t="s">
        <v>80</v>
      </c>
      <c r="G33" s="225"/>
      <c r="H33" s="99">
        <f>SUM(H18:H32)</f>
        <v>0</v>
      </c>
      <c r="I33" s="99">
        <f>SUM(I18:I32)</f>
        <v>0</v>
      </c>
      <c r="J33" s="314">
        <f>SUM(J18:J32)</f>
        <v>0</v>
      </c>
      <c r="K33" s="315"/>
      <c r="L33" s="99">
        <f>SUM(L18:L32)</f>
        <v>0</v>
      </c>
      <c r="M33" s="99">
        <f>SUM(M18:M32)</f>
        <v>0</v>
      </c>
      <c r="N33" s="99">
        <f>SUM(N18:N32)</f>
        <v>0</v>
      </c>
      <c r="P33" s="311"/>
      <c r="Q33" s="312"/>
      <c r="R33" s="312"/>
      <c r="S33" s="312"/>
      <c r="T33" s="312"/>
      <c r="U33" s="312"/>
      <c r="V33" s="312"/>
      <c r="W33" s="312"/>
      <c r="X33" s="312"/>
      <c r="Y33" s="312"/>
      <c r="Z33" s="312"/>
      <c r="AA33" s="313"/>
      <c r="AB33" s="66"/>
      <c r="AC33" s="42"/>
      <c r="AD33" s="42"/>
      <c r="AE33" s="42"/>
      <c r="AF33" s="42"/>
      <c r="AG33" s="42"/>
      <c r="AH33" s="42"/>
      <c r="AI33" s="42"/>
      <c r="AJ33" s="42"/>
      <c r="AK33" s="22"/>
      <c r="AL33" s="22"/>
      <c r="AM33" s="22"/>
      <c r="AN33" s="22"/>
      <c r="AO33" s="22"/>
      <c r="AP33" s="22"/>
      <c r="AQ33" s="22"/>
      <c r="AR33" s="160"/>
      <c r="AS33" s="160"/>
    </row>
    <row r="34" spans="1:51" ht="13.95" customHeight="1" x14ac:dyDescent="0.25">
      <c r="F34" s="316"/>
      <c r="G34" s="316"/>
      <c r="H34" s="100"/>
      <c r="I34" s="100"/>
      <c r="J34" s="317"/>
      <c r="K34" s="317"/>
      <c r="L34" s="100"/>
      <c r="AB34" s="66"/>
      <c r="AC34" s="42"/>
      <c r="AD34" s="42"/>
      <c r="AE34" s="42"/>
      <c r="AF34" s="42"/>
      <c r="AG34" s="42"/>
      <c r="AH34" s="42"/>
      <c r="AI34" s="42"/>
      <c r="AJ34" s="42"/>
      <c r="AK34" s="22"/>
      <c r="AL34" s="22"/>
      <c r="AM34" s="22"/>
      <c r="AN34" s="22"/>
      <c r="AO34" s="22"/>
      <c r="AP34" s="22"/>
      <c r="AQ34" s="22"/>
      <c r="AR34" s="160"/>
      <c r="AS34" s="160"/>
    </row>
    <row r="35" spans="1:51" ht="13.95" customHeight="1" x14ac:dyDescent="0.25">
      <c r="B35" s="318" t="s">
        <v>121</v>
      </c>
      <c r="C35" s="319"/>
      <c r="D35" s="322" t="s">
        <v>120</v>
      </c>
      <c r="E35" s="323"/>
      <c r="F35" s="324" t="s">
        <v>118</v>
      </c>
      <c r="G35" s="325"/>
      <c r="H35" s="2" t="s">
        <v>104</v>
      </c>
      <c r="I35" s="101" t="s">
        <v>95</v>
      </c>
      <c r="J35" s="326" t="s">
        <v>93</v>
      </c>
      <c r="K35" s="327"/>
      <c r="L35" s="102" t="s">
        <v>81</v>
      </c>
      <c r="M35" s="3" t="s">
        <v>77</v>
      </c>
      <c r="N35" s="103" t="s">
        <v>73</v>
      </c>
      <c r="O35" s="104"/>
      <c r="AB35" s="66"/>
      <c r="AC35" s="42"/>
      <c r="AD35" s="42"/>
      <c r="AE35" s="42"/>
      <c r="AF35" s="42"/>
      <c r="AG35" s="42"/>
      <c r="AH35" s="42"/>
      <c r="AI35" s="42"/>
      <c r="AJ35" s="42"/>
      <c r="AK35" s="22"/>
      <c r="AL35" s="22"/>
      <c r="AM35" s="22"/>
      <c r="AR35" s="160"/>
      <c r="AS35" s="160"/>
    </row>
    <row r="36" spans="1:51" ht="13.95" customHeight="1" x14ac:dyDescent="0.25">
      <c r="B36" s="320"/>
      <c r="C36" s="321"/>
      <c r="D36" s="328"/>
      <c r="E36" s="329"/>
      <c r="F36" s="330"/>
      <c r="G36" s="331"/>
      <c r="H36" s="105"/>
      <c r="I36" s="106"/>
      <c r="J36" s="332"/>
      <c r="K36" s="333"/>
      <c r="L36" s="107"/>
      <c r="M36" s="108"/>
      <c r="N36" s="109"/>
      <c r="AB36" s="66"/>
      <c r="AC36" s="42"/>
      <c r="AD36" s="42"/>
      <c r="AE36" s="42"/>
      <c r="AF36" s="42"/>
      <c r="AG36" s="42"/>
      <c r="AH36" s="42"/>
      <c r="AI36" s="42"/>
      <c r="AJ36" s="42"/>
      <c r="AK36" s="22"/>
      <c r="AL36" s="22"/>
      <c r="AM36" s="22"/>
      <c r="AR36" s="160"/>
      <c r="AS36" s="160"/>
    </row>
    <row r="37" spans="1:51" ht="13.95" customHeight="1" x14ac:dyDescent="0.25">
      <c r="AB37" s="110"/>
      <c r="AC37" s="22"/>
      <c r="AD37" s="22"/>
      <c r="AE37" s="22"/>
      <c r="AF37" s="22"/>
      <c r="AG37" s="22"/>
      <c r="AH37" s="22"/>
      <c r="AI37" s="22"/>
      <c r="AJ37" s="22"/>
      <c r="AK37" s="22"/>
      <c r="AL37" s="22"/>
      <c r="AM37" s="22"/>
      <c r="AR37" s="160"/>
      <c r="AS37" s="160"/>
    </row>
    <row r="38" spans="1:51" ht="13.95" customHeight="1" x14ac:dyDescent="0.25">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row>
    <row r="39" spans="1:51" x14ac:dyDescent="0.25">
      <c r="AL39" s="23"/>
      <c r="AM39" s="24"/>
      <c r="AN39" s="24"/>
      <c r="AO39" s="24"/>
      <c r="AP39" s="24"/>
      <c r="AQ39" s="14"/>
    </row>
    <row r="40" spans="1:51" x14ac:dyDescent="0.25">
      <c r="AL40" s="334" t="s">
        <v>131</v>
      </c>
      <c r="AM40" s="335"/>
      <c r="AN40" s="335"/>
      <c r="AO40" s="335"/>
      <c r="AP40" s="335"/>
      <c r="AQ40" s="336"/>
    </row>
    <row r="41" spans="1:51" x14ac:dyDescent="0.25">
      <c r="H41" s="23"/>
      <c r="I41" s="24"/>
      <c r="J41" s="24"/>
      <c r="K41" s="24"/>
      <c r="L41" s="24"/>
      <c r="M41" s="24"/>
      <c r="N41" s="24"/>
      <c r="O41" s="24"/>
      <c r="P41" s="24"/>
      <c r="Q41" s="24"/>
      <c r="R41" s="24"/>
      <c r="S41" s="24"/>
      <c r="T41" s="24"/>
      <c r="U41" s="24"/>
      <c r="V41" s="24"/>
      <c r="W41" s="24"/>
      <c r="X41" s="14"/>
      <c r="AL41" s="25"/>
      <c r="AQ41" s="26"/>
    </row>
    <row r="42" spans="1:51" x14ac:dyDescent="0.25">
      <c r="H42" s="25"/>
      <c r="I42" s="221" t="s">
        <v>33</v>
      </c>
      <c r="J42" s="221"/>
      <c r="K42" s="6">
        <f>--(OR(--(SUMPRODUCT((O47:O50=1)*(N47:N50=1))&gt;0), --(SUMPRODUCT((O57:O59=1)*(N57:N59=1))&gt;0)))</f>
        <v>1</v>
      </c>
      <c r="L42" s="6"/>
      <c r="X42" s="26"/>
      <c r="AL42" s="112"/>
      <c r="AM42" s="47" t="s">
        <v>111</v>
      </c>
      <c r="AN42" s="47" t="s">
        <v>159</v>
      </c>
      <c r="AO42" s="96" t="s">
        <v>152</v>
      </c>
      <c r="AP42" s="96" t="s">
        <v>142</v>
      </c>
      <c r="AQ42" s="113"/>
      <c r="AS42" s="337" t="s">
        <v>138</v>
      </c>
      <c r="AT42" s="337"/>
      <c r="AU42" s="337"/>
      <c r="AV42" s="337"/>
      <c r="AW42" s="337"/>
      <c r="AX42" s="337"/>
      <c r="AY42" s="337"/>
    </row>
    <row r="43" spans="1:51" x14ac:dyDescent="0.25">
      <c r="H43" s="25"/>
      <c r="I43" s="221" t="s">
        <v>48</v>
      </c>
      <c r="J43" s="221"/>
      <c r="K43" s="6">
        <f>SUM(O47:R50)</f>
        <v>2</v>
      </c>
      <c r="L43" s="6"/>
      <c r="X43" s="26"/>
      <c r="AL43" s="112"/>
      <c r="AM43" s="22" t="s">
        <v>113</v>
      </c>
      <c r="AN43" t="s">
        <v>160</v>
      </c>
      <c r="AO43" t="s">
        <v>143</v>
      </c>
      <c r="AP43" t="s">
        <v>153</v>
      </c>
      <c r="AQ43" s="114"/>
      <c r="AS43" s="338" t="s">
        <v>139</v>
      </c>
      <c r="AT43" s="338"/>
      <c r="AU43" s="338"/>
      <c r="AV43" s="338"/>
      <c r="AW43" s="338"/>
      <c r="AX43" s="338"/>
      <c r="AY43" s="338"/>
    </row>
    <row r="44" spans="1:51" x14ac:dyDescent="0.25">
      <c r="H44" s="25"/>
      <c r="I44" s="221" t="s">
        <v>61</v>
      </c>
      <c r="J44" s="221"/>
      <c r="K44" s="6">
        <f>SUM(O57:R59)</f>
        <v>0</v>
      </c>
      <c r="L44" s="6"/>
      <c r="X44" s="26"/>
      <c r="AL44" s="112"/>
      <c r="AM44" t="s">
        <v>144</v>
      </c>
      <c r="AN44" s="22" t="s">
        <v>140</v>
      </c>
      <c r="AO44" t="s">
        <v>167</v>
      </c>
      <c r="AQ44" s="26"/>
    </row>
    <row r="45" spans="1:51" x14ac:dyDescent="0.25">
      <c r="H45" s="25"/>
      <c r="X45" s="26"/>
      <c r="AL45" s="112"/>
      <c r="AM45" t="s">
        <v>145</v>
      </c>
      <c r="AN45" s="22" t="s">
        <v>140</v>
      </c>
      <c r="AO45" t="s">
        <v>168</v>
      </c>
      <c r="AQ45" s="26"/>
    </row>
    <row r="46" spans="1:51" x14ac:dyDescent="0.25">
      <c r="H46" s="25"/>
      <c r="I46" s="221" t="s">
        <v>146</v>
      </c>
      <c r="J46" s="221"/>
      <c r="K46" s="221"/>
      <c r="L46" s="221"/>
      <c r="M46" s="221"/>
      <c r="N46" t="s">
        <v>47</v>
      </c>
      <c r="O46" s="221" t="s">
        <v>48</v>
      </c>
      <c r="P46" s="221"/>
      <c r="Q46" s="221"/>
      <c r="R46" s="221"/>
      <c r="X46" s="26"/>
      <c r="AL46" s="25"/>
      <c r="AN46" t="s">
        <v>141</v>
      </c>
      <c r="AO46" t="s">
        <v>96</v>
      </c>
      <c r="AQ46" s="26"/>
    </row>
    <row r="47" spans="1:51" x14ac:dyDescent="0.25">
      <c r="H47" s="25"/>
      <c r="I47" s="228" t="s">
        <v>147</v>
      </c>
      <c r="J47" s="229"/>
      <c r="K47" s="229"/>
      <c r="L47" s="229"/>
      <c r="M47" s="230"/>
      <c r="N47" s="8">
        <v>1</v>
      </c>
      <c r="O47" s="191">
        <f>--(IFERROR(X23,1)&lt;&gt;0)</f>
        <v>0</v>
      </c>
      <c r="P47" s="192"/>
      <c r="Q47" s="192"/>
      <c r="R47" s="193"/>
      <c r="X47" s="26"/>
      <c r="AL47" s="25"/>
      <c r="AN47" t="s">
        <v>141</v>
      </c>
      <c r="AO47" t="s">
        <v>97</v>
      </c>
      <c r="AQ47" s="26"/>
    </row>
    <row r="48" spans="1:51" x14ac:dyDescent="0.25">
      <c r="H48" s="25"/>
      <c r="I48" s="228" t="s">
        <v>148</v>
      </c>
      <c r="J48" s="229"/>
      <c r="K48" s="229"/>
      <c r="L48" s="229"/>
      <c r="M48" s="230"/>
      <c r="N48" s="8">
        <v>1</v>
      </c>
      <c r="O48" s="191">
        <f>--(D14&lt;0)</f>
        <v>0</v>
      </c>
      <c r="P48" s="192"/>
      <c r="Q48" s="192"/>
      <c r="R48" s="193"/>
      <c r="X48" s="26"/>
      <c r="AL48" s="25"/>
      <c r="AN48" t="s">
        <v>141</v>
      </c>
      <c r="AO48" t="s">
        <v>98</v>
      </c>
      <c r="AQ48" s="26"/>
    </row>
    <row r="49" spans="8:55" x14ac:dyDescent="0.25">
      <c r="H49" s="25"/>
      <c r="I49" s="228" t="s">
        <v>164</v>
      </c>
      <c r="J49" s="229"/>
      <c r="K49" s="229"/>
      <c r="L49" s="229"/>
      <c r="M49" s="230"/>
      <c r="N49" s="8">
        <v>1</v>
      </c>
      <c r="O49" s="191">
        <f>IF(OR(IFERROR(I13,0)=0, IFERROR(N2,0)=0), 1, 0)</f>
        <v>1</v>
      </c>
      <c r="P49" s="192"/>
      <c r="Q49" s="192"/>
      <c r="R49" s="193"/>
      <c r="X49" s="26"/>
      <c r="AL49" s="339" t="s">
        <v>149</v>
      </c>
      <c r="AM49" s="268"/>
      <c r="AN49" t="s">
        <v>141</v>
      </c>
      <c r="AO49" t="s">
        <v>132</v>
      </c>
      <c r="AQ49" s="26"/>
      <c r="AU49" s="340" t="s">
        <v>99</v>
      </c>
      <c r="AV49" s="341"/>
    </row>
    <row r="50" spans="8:55" x14ac:dyDescent="0.25">
      <c r="H50" s="25"/>
      <c r="I50" s="228" t="s">
        <v>166</v>
      </c>
      <c r="J50" s="229"/>
      <c r="K50" s="229"/>
      <c r="L50" s="229"/>
      <c r="M50" s="230"/>
      <c r="N50" s="8">
        <v>1</v>
      </c>
      <c r="O50" s="191">
        <f>IF(COUNTBLANK(H3:H4)&gt;0,1,0)</f>
        <v>1</v>
      </c>
      <c r="P50" s="192"/>
      <c r="Q50" s="192"/>
      <c r="R50" s="193"/>
      <c r="X50" s="26"/>
      <c r="AL50" s="339"/>
      <c r="AM50" s="268"/>
      <c r="AN50" t="s">
        <v>141</v>
      </c>
      <c r="AO50" t="s">
        <v>150</v>
      </c>
      <c r="AQ50" s="26"/>
      <c r="AU50" s="161"/>
      <c r="AV50" s="162" t="s">
        <v>100</v>
      </c>
    </row>
    <row r="51" spans="8:55" x14ac:dyDescent="0.25">
      <c r="H51" s="25"/>
      <c r="O51" s="6"/>
      <c r="P51" s="6"/>
      <c r="Q51" s="6"/>
      <c r="R51" s="6"/>
      <c r="X51" s="26"/>
      <c r="AL51" s="342">
        <v>0.55000000000000004</v>
      </c>
      <c r="AM51" s="222"/>
      <c r="AN51" t="s">
        <v>141</v>
      </c>
      <c r="AO51" t="s">
        <v>151</v>
      </c>
      <c r="AQ51" s="26"/>
      <c r="AU51" s="163" t="s">
        <v>143</v>
      </c>
      <c r="AV51" s="164">
        <v>216</v>
      </c>
    </row>
    <row r="52" spans="8:55" x14ac:dyDescent="0.25">
      <c r="H52" s="25"/>
      <c r="I52" s="28"/>
      <c r="J52" s="28"/>
      <c r="K52" s="28"/>
      <c r="L52" s="28"/>
      <c r="M52" s="28"/>
      <c r="N52" s="28"/>
      <c r="O52" s="115"/>
      <c r="P52" s="115"/>
      <c r="Q52" s="115"/>
      <c r="R52" s="115"/>
      <c r="X52" s="26"/>
      <c r="AL52" s="25"/>
      <c r="AQ52" s="26"/>
      <c r="AU52" s="163" t="s">
        <v>165</v>
      </c>
      <c r="AV52" s="164">
        <v>325</v>
      </c>
    </row>
    <row r="53" spans="8:55" x14ac:dyDescent="0.25">
      <c r="H53" s="25"/>
      <c r="X53" s="26"/>
      <c r="AL53" s="25"/>
      <c r="AP53" s="96"/>
      <c r="AQ53" s="26"/>
      <c r="AU53" s="163"/>
      <c r="AV53" s="163"/>
    </row>
    <row r="54" spans="8:55" x14ac:dyDescent="0.25">
      <c r="H54" s="25"/>
      <c r="X54" s="26"/>
      <c r="AL54" s="25"/>
      <c r="AP54" s="96" t="s">
        <v>83</v>
      </c>
      <c r="AQ54" s="26"/>
      <c r="AU54" s="163"/>
      <c r="AV54" s="165"/>
    </row>
    <row r="55" spans="8:55" ht="18.600000000000001" customHeight="1" x14ac:dyDescent="0.25">
      <c r="H55" s="25"/>
      <c r="X55" s="26"/>
      <c r="AL55" s="25"/>
      <c r="AP55" t="s">
        <v>154</v>
      </c>
      <c r="AQ55" s="26"/>
    </row>
    <row r="56" spans="8:55" x14ac:dyDescent="0.25">
      <c r="H56" s="25"/>
      <c r="I56" s="221" t="s">
        <v>60</v>
      </c>
      <c r="J56" s="221"/>
      <c r="K56" s="221"/>
      <c r="L56" s="221"/>
      <c r="M56" s="221"/>
      <c r="N56" t="s">
        <v>47</v>
      </c>
      <c r="O56" s="221" t="s">
        <v>61</v>
      </c>
      <c r="P56" s="221"/>
      <c r="Q56" s="221"/>
      <c r="R56" s="221"/>
      <c r="X56" s="26"/>
      <c r="AL56" s="25"/>
      <c r="AP56" t="s">
        <v>155</v>
      </c>
      <c r="AQ56" s="26"/>
    </row>
    <row r="57" spans="8:55" x14ac:dyDescent="0.25">
      <c r="H57" s="25"/>
      <c r="I57" s="228" t="s">
        <v>101</v>
      </c>
      <c r="J57" s="229"/>
      <c r="K57" s="229"/>
      <c r="L57" s="229"/>
      <c r="M57" s="230"/>
      <c r="N57" s="8">
        <v>0</v>
      </c>
      <c r="O57" s="191">
        <v>0</v>
      </c>
      <c r="P57" s="192"/>
      <c r="Q57" s="192"/>
      <c r="R57" s="193"/>
      <c r="X57" s="26"/>
      <c r="AL57" s="25"/>
      <c r="AP57" t="s">
        <v>156</v>
      </c>
      <c r="AQ57" s="26"/>
    </row>
    <row r="58" spans="8:55" x14ac:dyDescent="0.25">
      <c r="H58" s="25"/>
      <c r="I58" s="228" t="s">
        <v>102</v>
      </c>
      <c r="J58" s="229"/>
      <c r="K58" s="229"/>
      <c r="L58" s="229"/>
      <c r="M58" s="230"/>
      <c r="N58" s="8">
        <v>0</v>
      </c>
      <c r="O58" s="191">
        <f>--(SUMPRODUCT((N18:N32&gt;0)*(N18:N32&lt;$P$13))&gt;0)</f>
        <v>0</v>
      </c>
      <c r="P58" s="192"/>
      <c r="Q58" s="192"/>
      <c r="R58" s="193"/>
      <c r="X58" s="26"/>
      <c r="AL58" s="25"/>
      <c r="AP58" t="s">
        <v>157</v>
      </c>
      <c r="AQ58" s="26"/>
    </row>
    <row r="59" spans="8:55" x14ac:dyDescent="0.25">
      <c r="H59" s="25"/>
      <c r="I59" s="228"/>
      <c r="J59" s="229"/>
      <c r="K59" s="229"/>
      <c r="L59" s="229"/>
      <c r="M59" s="230"/>
      <c r="N59" s="9"/>
      <c r="O59" s="191"/>
      <c r="P59" s="192"/>
      <c r="Q59" s="192"/>
      <c r="R59" s="193"/>
      <c r="X59" s="26"/>
      <c r="AL59" s="25"/>
      <c r="AP59" t="s">
        <v>158</v>
      </c>
      <c r="AQ59" s="26"/>
    </row>
    <row r="60" spans="8:55" x14ac:dyDescent="0.25">
      <c r="H60" s="25"/>
      <c r="I60" s="191"/>
      <c r="J60" s="192"/>
      <c r="K60" s="192"/>
      <c r="L60" s="192"/>
      <c r="M60" s="193"/>
      <c r="N60" s="9"/>
      <c r="O60" s="191"/>
      <c r="P60" s="192"/>
      <c r="Q60" s="192"/>
      <c r="R60" s="193"/>
      <c r="X60" s="26"/>
      <c r="AL60" s="25"/>
      <c r="AQ60" s="26"/>
    </row>
    <row r="61" spans="8:55" ht="14.4" x14ac:dyDescent="0.3">
      <c r="H61" s="25"/>
      <c r="X61" s="26"/>
      <c r="AL61" s="25"/>
      <c r="AP61" s="157" t="s">
        <v>197</v>
      </c>
      <c r="AQ61" s="26"/>
    </row>
    <row r="62" spans="8:55" ht="14.4" x14ac:dyDescent="0.3">
      <c r="H62" s="25"/>
      <c r="X62" s="26"/>
      <c r="AL62" s="343" t="s">
        <v>133</v>
      </c>
      <c r="AM62" s="344"/>
      <c r="AN62" s="344"/>
      <c r="AO62" s="344"/>
      <c r="AP62" s="157" t="s">
        <v>199</v>
      </c>
      <c r="AQ62" s="26"/>
    </row>
    <row r="63" spans="8:55" ht="14.4" x14ac:dyDescent="0.3">
      <c r="H63" s="25"/>
      <c r="X63" s="26"/>
      <c r="AL63" s="342" t="e">
        <f>INDEX(AN43:AN51, MATCH(H3, AO43:AO51, 0))</f>
        <v>#N/A</v>
      </c>
      <c r="AM63" s="222"/>
      <c r="AN63" s="222"/>
      <c r="AO63" s="222"/>
      <c r="AP63" s="157" t="s">
        <v>200</v>
      </c>
      <c r="AQ63" s="26"/>
      <c r="AS63" s="349" t="s">
        <v>161</v>
      </c>
      <c r="AT63" s="350"/>
      <c r="AU63" s="350"/>
      <c r="AV63" s="350"/>
      <c r="AW63" s="350"/>
      <c r="AX63" s="350"/>
      <c r="AY63" s="350"/>
      <c r="AZ63" s="350"/>
      <c r="BA63" s="350"/>
      <c r="BB63" s="350"/>
      <c r="BC63" s="351"/>
    </row>
    <row r="64" spans="8:55" ht="14.4" x14ac:dyDescent="0.3">
      <c r="H64" s="27"/>
      <c r="I64" s="28"/>
      <c r="J64" s="28"/>
      <c r="K64" s="28"/>
      <c r="L64" s="28"/>
      <c r="M64" s="28"/>
      <c r="N64" s="28"/>
      <c r="O64" s="28"/>
      <c r="P64" s="28"/>
      <c r="Q64" s="28"/>
      <c r="R64" s="28"/>
      <c r="S64" s="28"/>
      <c r="T64" s="28"/>
      <c r="U64" s="28"/>
      <c r="V64" s="28"/>
      <c r="W64" s="28"/>
      <c r="X64" s="29"/>
      <c r="AL64" s="25"/>
      <c r="AP64" s="157" t="s">
        <v>201</v>
      </c>
      <c r="AQ64" s="26"/>
      <c r="AS64" s="166"/>
      <c r="AT64" s="167" t="str">
        <f>AT68 &amp; " " &amp; AT69</f>
        <v>5 DAY SMALL</v>
      </c>
      <c r="AU64" s="167" t="str">
        <f>AT68 &amp; " " &amp; AU69</f>
        <v>5 DAY LARGE</v>
      </c>
      <c r="AV64" s="167" t="str">
        <f>AV68 &amp; " " &amp; AV69</f>
        <v xml:space="preserve">4 DAY </v>
      </c>
      <c r="AW64" s="167" t="str">
        <f>AV68 &amp; " " &amp; AW69</f>
        <v>4 DAY LARGE</v>
      </c>
      <c r="AX64" s="167" t="str">
        <f>AX68 &amp; " " &amp; AX69</f>
        <v>7 DAY SMALL</v>
      </c>
      <c r="AY64" s="167" t="str">
        <f>AX68 &amp; " " &amp; AY69</f>
        <v>7 DAY LARGE</v>
      </c>
      <c r="AZ64" s="167" t="str">
        <f>AZ68 &amp; " " &amp; AZ69</f>
        <v>6 DAY SMALL</v>
      </c>
      <c r="BA64" s="167" t="str">
        <f>AZ68 &amp; " " &amp; BA69</f>
        <v>6 DAY LARGE</v>
      </c>
      <c r="BB64" s="167" t="str">
        <f>BB68 &amp; " " &amp; BB69</f>
        <v>3 DAY SMALL</v>
      </c>
      <c r="BC64" s="168" t="str">
        <f>BB68 &amp; " " &amp; BC69</f>
        <v>3 DAY LARGE</v>
      </c>
    </row>
    <row r="65" spans="38:55" ht="14.4" x14ac:dyDescent="0.3">
      <c r="AL65" s="343" t="s">
        <v>134</v>
      </c>
      <c r="AM65" s="344"/>
      <c r="AN65" s="344"/>
      <c r="AO65" s="344"/>
      <c r="AP65" s="157" t="s">
        <v>202</v>
      </c>
      <c r="AQ65" s="26"/>
    </row>
    <row r="66" spans="38:55" ht="15.6" customHeight="1" x14ac:dyDescent="0.3">
      <c r="AL66" s="345">
        <f>_xlfn.IFNA(INDEX(AT70:BC106,
       MATCH(N4, AS70:AS106, 0),
       MATCH(H4 &amp; " " &amp; AL63, AT64:BC64, 0)),0)</f>
        <v>0</v>
      </c>
      <c r="AM66" s="346"/>
      <c r="AN66" s="346"/>
      <c r="AO66" s="346"/>
      <c r="AP66" s="157" t="s">
        <v>203</v>
      </c>
      <c r="AQ66" s="26"/>
      <c r="AT66" s="352" t="s">
        <v>163</v>
      </c>
      <c r="AU66" s="352"/>
      <c r="AV66" s="352"/>
      <c r="AW66" s="352"/>
      <c r="AX66" s="352"/>
    </row>
    <row r="67" spans="38:55" ht="14.4" x14ac:dyDescent="0.3">
      <c r="AL67" s="25"/>
      <c r="AP67" s="157" t="s">
        <v>204</v>
      </c>
      <c r="AQ67" s="26"/>
    </row>
    <row r="68" spans="38:55" ht="13.95" customHeight="1" x14ac:dyDescent="0.3">
      <c r="AL68" s="343" t="s">
        <v>135</v>
      </c>
      <c r="AM68" s="344"/>
      <c r="AN68" s="344"/>
      <c r="AO68" s="344"/>
      <c r="AP68" s="157" t="s">
        <v>205</v>
      </c>
      <c r="AQ68" s="26"/>
      <c r="AS68" s="116"/>
      <c r="AT68" s="353" t="s">
        <v>154</v>
      </c>
      <c r="AU68" s="354"/>
      <c r="AV68" s="355" t="s">
        <v>156</v>
      </c>
      <c r="AW68" s="356"/>
      <c r="AX68" s="357" t="s">
        <v>155</v>
      </c>
      <c r="AY68" s="358"/>
      <c r="AZ68" s="359" t="s">
        <v>157</v>
      </c>
      <c r="BA68" s="360"/>
      <c r="BB68" s="361" t="s">
        <v>158</v>
      </c>
      <c r="BC68" s="362"/>
    </row>
    <row r="69" spans="38:55" ht="13.95" customHeight="1" x14ac:dyDescent="0.3">
      <c r="AL69" s="345">
        <f>_xlfn.IFNA(INDEX(AV51:AV54, MATCH($H$3, AU51:AU54, 0), 1),0)</f>
        <v>0</v>
      </c>
      <c r="AM69" s="346"/>
      <c r="AN69" s="346"/>
      <c r="AO69" s="346"/>
      <c r="AP69" s="157" t="s">
        <v>206</v>
      </c>
      <c r="AQ69" s="26"/>
      <c r="AS69" s="117" t="s">
        <v>162</v>
      </c>
      <c r="AT69" s="118" t="s">
        <v>140</v>
      </c>
      <c r="AU69" s="119" t="s">
        <v>141</v>
      </c>
      <c r="AV69" s="120"/>
      <c r="AW69" s="121" t="s">
        <v>141</v>
      </c>
      <c r="AX69" s="122" t="s">
        <v>140</v>
      </c>
      <c r="AY69" s="123" t="s">
        <v>141</v>
      </c>
      <c r="AZ69" s="124" t="s">
        <v>140</v>
      </c>
      <c r="BA69" s="125" t="s">
        <v>141</v>
      </c>
      <c r="BB69" s="126" t="s">
        <v>140</v>
      </c>
      <c r="BC69" s="127" t="s">
        <v>141</v>
      </c>
    </row>
    <row r="70" spans="38:55" ht="13.95" customHeight="1" x14ac:dyDescent="0.3">
      <c r="AL70" s="25"/>
      <c r="AP70" s="157" t="s">
        <v>207</v>
      </c>
      <c r="AQ70" s="26"/>
      <c r="AS70" s="128">
        <v>20</v>
      </c>
      <c r="AT70" s="129">
        <v>276</v>
      </c>
      <c r="AU70" s="130">
        <v>396</v>
      </c>
      <c r="AV70" s="169">
        <f t="shared" ref="AV70:AV106" si="1">(AT70/21)*16</f>
        <v>210.28571428571428</v>
      </c>
      <c r="AW70" s="169">
        <f t="shared" ref="AW70:AW106" si="2">(AU70/21)*16</f>
        <v>301.71428571428572</v>
      </c>
      <c r="AX70" s="170">
        <f t="shared" ref="AX70:AX106" si="3">(AT70/21)*30</f>
        <v>394.28571428571428</v>
      </c>
      <c r="AY70" s="170">
        <f t="shared" ref="AY70:AY106" si="4">(AU70/21)*30</f>
        <v>565.71428571428578</v>
      </c>
      <c r="AZ70" s="171">
        <f t="shared" ref="AZ70:AZ106" si="5">(AT70/21)*24</f>
        <v>315.42857142857144</v>
      </c>
      <c r="BA70" s="171">
        <f t="shared" ref="BA70:BA106" si="6">(AU70/21)*24</f>
        <v>452.57142857142856</v>
      </c>
      <c r="BB70" s="126">
        <f t="shared" ref="BB70:BB106" si="7">(AT70/21)*12</f>
        <v>157.71428571428572</v>
      </c>
      <c r="BC70" s="127">
        <f t="shared" ref="BC70:BC106" si="8">(AU70/21)*12</f>
        <v>226.28571428571428</v>
      </c>
    </row>
    <row r="71" spans="38:55" ht="13.95" customHeight="1" x14ac:dyDescent="0.25">
      <c r="AL71" s="25"/>
      <c r="AP71" s="6"/>
      <c r="AQ71" s="26"/>
      <c r="AS71" s="128">
        <v>25</v>
      </c>
      <c r="AT71" s="129">
        <v>309</v>
      </c>
      <c r="AU71" s="130">
        <v>434</v>
      </c>
      <c r="AV71" s="169">
        <f t="shared" si="1"/>
        <v>235.42857142857142</v>
      </c>
      <c r="AW71" s="169">
        <f t="shared" si="2"/>
        <v>330.66666666666669</v>
      </c>
      <c r="AX71" s="170">
        <f t="shared" si="3"/>
        <v>441.42857142857139</v>
      </c>
      <c r="AY71" s="170">
        <f t="shared" si="4"/>
        <v>620</v>
      </c>
      <c r="AZ71" s="171">
        <f t="shared" si="5"/>
        <v>353.14285714285711</v>
      </c>
      <c r="BA71" s="171">
        <f t="shared" si="6"/>
        <v>496</v>
      </c>
      <c r="BB71" s="126">
        <f t="shared" si="7"/>
        <v>176.57142857142856</v>
      </c>
      <c r="BC71" s="127">
        <f t="shared" si="8"/>
        <v>248</v>
      </c>
    </row>
    <row r="72" spans="38:55" ht="13.95" customHeight="1" x14ac:dyDescent="0.25">
      <c r="AL72" s="343" t="s">
        <v>136</v>
      </c>
      <c r="AM72" s="344"/>
      <c r="AN72" s="344"/>
      <c r="AO72" s="344"/>
      <c r="AQ72" s="26"/>
      <c r="AS72" s="128">
        <v>30</v>
      </c>
      <c r="AT72" s="129">
        <v>321</v>
      </c>
      <c r="AU72" s="130">
        <v>472</v>
      </c>
      <c r="AV72" s="169">
        <f t="shared" si="1"/>
        <v>244.57142857142858</v>
      </c>
      <c r="AW72" s="169">
        <f t="shared" si="2"/>
        <v>359.61904761904759</v>
      </c>
      <c r="AX72" s="170">
        <f t="shared" si="3"/>
        <v>458.57142857142861</v>
      </c>
      <c r="AY72" s="170">
        <f t="shared" si="4"/>
        <v>674.28571428571422</v>
      </c>
      <c r="AZ72" s="171">
        <f t="shared" si="5"/>
        <v>366.85714285714289</v>
      </c>
      <c r="BA72" s="171">
        <f t="shared" si="6"/>
        <v>539.42857142857133</v>
      </c>
      <c r="BB72" s="126">
        <f t="shared" si="7"/>
        <v>183.42857142857144</v>
      </c>
      <c r="BC72" s="127">
        <f t="shared" si="8"/>
        <v>269.71428571428567</v>
      </c>
    </row>
    <row r="73" spans="38:55" ht="13.95" customHeight="1" x14ac:dyDescent="0.25">
      <c r="AL73" s="347">
        <f>IF(AL66&lt;&gt;0, AL66, IF(AL69&lt;&gt;0, AL69, 0))</f>
        <v>0</v>
      </c>
      <c r="AM73" s="348"/>
      <c r="AN73" s="348"/>
      <c r="AO73" s="348"/>
      <c r="AQ73" s="26"/>
      <c r="AS73" s="128">
        <v>35</v>
      </c>
      <c r="AT73" s="129">
        <v>375</v>
      </c>
      <c r="AU73" s="130">
        <v>510</v>
      </c>
      <c r="AV73" s="169">
        <f t="shared" si="1"/>
        <v>285.71428571428572</v>
      </c>
      <c r="AW73" s="169">
        <f t="shared" si="2"/>
        <v>388.57142857142856</v>
      </c>
      <c r="AX73" s="170">
        <f t="shared" si="3"/>
        <v>535.71428571428578</v>
      </c>
      <c r="AY73" s="170">
        <f t="shared" si="4"/>
        <v>728.57142857142856</v>
      </c>
      <c r="AZ73" s="171">
        <f t="shared" si="5"/>
        <v>428.57142857142856</v>
      </c>
      <c r="BA73" s="171">
        <f t="shared" si="6"/>
        <v>582.85714285714289</v>
      </c>
      <c r="BB73" s="126">
        <f t="shared" si="7"/>
        <v>214.28571428571428</v>
      </c>
      <c r="BC73" s="127">
        <f t="shared" si="8"/>
        <v>291.42857142857144</v>
      </c>
    </row>
    <row r="74" spans="38:55" ht="13.95" customHeight="1" x14ac:dyDescent="0.25">
      <c r="AL74" s="25"/>
      <c r="AQ74" s="26"/>
      <c r="AS74" s="128">
        <v>40</v>
      </c>
      <c r="AT74" s="129">
        <v>428</v>
      </c>
      <c r="AU74" s="130">
        <v>548</v>
      </c>
      <c r="AV74" s="169">
        <f t="shared" si="1"/>
        <v>326.09523809523807</v>
      </c>
      <c r="AW74" s="169">
        <f t="shared" si="2"/>
        <v>417.52380952380952</v>
      </c>
      <c r="AX74" s="170">
        <f t="shared" si="3"/>
        <v>611.42857142857133</v>
      </c>
      <c r="AY74" s="170">
        <f t="shared" si="4"/>
        <v>782.85714285714289</v>
      </c>
      <c r="AZ74" s="171">
        <f t="shared" si="5"/>
        <v>489.14285714285711</v>
      </c>
      <c r="BA74" s="171">
        <f t="shared" si="6"/>
        <v>626.28571428571422</v>
      </c>
      <c r="BB74" s="126">
        <f t="shared" si="7"/>
        <v>244.57142857142856</v>
      </c>
      <c r="BC74" s="127">
        <f t="shared" si="8"/>
        <v>313.14285714285711</v>
      </c>
    </row>
    <row r="75" spans="38:55" ht="13.95" customHeight="1" x14ac:dyDescent="0.25">
      <c r="AL75" s="25"/>
      <c r="AQ75" s="26"/>
      <c r="AS75" s="128">
        <v>45</v>
      </c>
      <c r="AT75" s="129">
        <v>482</v>
      </c>
      <c r="AU75" s="130">
        <v>587</v>
      </c>
      <c r="AV75" s="169">
        <f t="shared" si="1"/>
        <v>367.23809523809524</v>
      </c>
      <c r="AW75" s="169">
        <f t="shared" si="2"/>
        <v>447.23809523809524</v>
      </c>
      <c r="AX75" s="170">
        <f t="shared" si="3"/>
        <v>688.57142857142856</v>
      </c>
      <c r="AY75" s="170">
        <f t="shared" si="4"/>
        <v>838.57142857142856</v>
      </c>
      <c r="AZ75" s="171">
        <f t="shared" si="5"/>
        <v>550.85714285714289</v>
      </c>
      <c r="BA75" s="171">
        <f t="shared" si="6"/>
        <v>670.85714285714289</v>
      </c>
      <c r="BB75" s="126">
        <f t="shared" si="7"/>
        <v>275.42857142857144</v>
      </c>
      <c r="BC75" s="127">
        <f t="shared" si="8"/>
        <v>335.42857142857144</v>
      </c>
    </row>
    <row r="76" spans="38:55" ht="13.95" customHeight="1" x14ac:dyDescent="0.25">
      <c r="AL76" s="25"/>
      <c r="AQ76" s="26"/>
      <c r="AS76" s="128">
        <v>50</v>
      </c>
      <c r="AT76" s="129">
        <v>536</v>
      </c>
      <c r="AU76" s="130">
        <v>625</v>
      </c>
      <c r="AV76" s="169">
        <f t="shared" si="1"/>
        <v>408.38095238095241</v>
      </c>
      <c r="AW76" s="169">
        <f t="shared" si="2"/>
        <v>476.1904761904762</v>
      </c>
      <c r="AX76" s="170">
        <f t="shared" si="3"/>
        <v>765.71428571428578</v>
      </c>
      <c r="AY76" s="170">
        <f t="shared" si="4"/>
        <v>892.85714285714289</v>
      </c>
      <c r="AZ76" s="171">
        <f t="shared" si="5"/>
        <v>612.57142857142867</v>
      </c>
      <c r="BA76" s="171">
        <f t="shared" si="6"/>
        <v>714.28571428571433</v>
      </c>
      <c r="BB76" s="126">
        <f t="shared" si="7"/>
        <v>306.28571428571433</v>
      </c>
      <c r="BC76" s="127">
        <f t="shared" si="8"/>
        <v>357.14285714285717</v>
      </c>
    </row>
    <row r="77" spans="38:55" ht="13.95" customHeight="1" x14ac:dyDescent="0.25">
      <c r="AL77" s="343" t="s">
        <v>137</v>
      </c>
      <c r="AM77" s="344"/>
      <c r="AN77" s="344"/>
      <c r="AO77" s="344"/>
      <c r="AP77" s="1"/>
      <c r="AQ77" s="26"/>
      <c r="AS77" s="128">
        <v>55</v>
      </c>
      <c r="AT77" s="129">
        <v>589</v>
      </c>
      <c r="AU77" s="130">
        <v>648</v>
      </c>
      <c r="AV77" s="169">
        <f t="shared" si="1"/>
        <v>448.76190476190476</v>
      </c>
      <c r="AW77" s="169">
        <f t="shared" si="2"/>
        <v>493.71428571428572</v>
      </c>
      <c r="AX77" s="170">
        <f t="shared" si="3"/>
        <v>841.42857142857144</v>
      </c>
      <c r="AY77" s="170">
        <f t="shared" si="4"/>
        <v>925.71428571428578</v>
      </c>
      <c r="AZ77" s="171">
        <f t="shared" si="5"/>
        <v>673.14285714285711</v>
      </c>
      <c r="BA77" s="171">
        <f t="shared" si="6"/>
        <v>740.57142857142856</v>
      </c>
      <c r="BB77" s="126">
        <f t="shared" si="7"/>
        <v>336.57142857142856</v>
      </c>
      <c r="BC77" s="127">
        <f t="shared" si="8"/>
        <v>370.28571428571428</v>
      </c>
    </row>
    <row r="78" spans="38:55" ht="13.95" customHeight="1" x14ac:dyDescent="0.25">
      <c r="AL78" s="342">
        <f>COUNTIF(B18:B32,"*")</f>
        <v>0</v>
      </c>
      <c r="AM78" s="222"/>
      <c r="AN78" s="222"/>
      <c r="AO78" s="222"/>
      <c r="AP78" s="6"/>
      <c r="AQ78" s="26"/>
      <c r="AS78" s="128">
        <v>60</v>
      </c>
      <c r="AT78" s="129">
        <v>643</v>
      </c>
      <c r="AU78" s="130">
        <v>707</v>
      </c>
      <c r="AV78" s="169">
        <f t="shared" si="1"/>
        <v>489.90476190476193</v>
      </c>
      <c r="AW78" s="169">
        <f t="shared" si="2"/>
        <v>538.66666666666663</v>
      </c>
      <c r="AX78" s="170">
        <f t="shared" si="3"/>
        <v>918.57142857142867</v>
      </c>
      <c r="AY78" s="170">
        <f t="shared" si="4"/>
        <v>1009.9999999999999</v>
      </c>
      <c r="AZ78" s="171">
        <f t="shared" si="5"/>
        <v>734.85714285714289</v>
      </c>
      <c r="BA78" s="171">
        <f t="shared" si="6"/>
        <v>808</v>
      </c>
      <c r="BB78" s="126">
        <f t="shared" si="7"/>
        <v>367.42857142857144</v>
      </c>
      <c r="BC78" s="127">
        <f t="shared" si="8"/>
        <v>404</v>
      </c>
    </row>
    <row r="79" spans="38:55" ht="13.95" customHeight="1" x14ac:dyDescent="0.25">
      <c r="AL79" s="25"/>
      <c r="AQ79" s="26"/>
      <c r="AS79" s="128">
        <v>65</v>
      </c>
      <c r="AT79" s="129">
        <v>696</v>
      </c>
      <c r="AU79" s="130">
        <v>766</v>
      </c>
      <c r="AV79" s="169">
        <f t="shared" si="1"/>
        <v>530.28571428571433</v>
      </c>
      <c r="AW79" s="169">
        <f t="shared" si="2"/>
        <v>583.61904761904759</v>
      </c>
      <c r="AX79" s="170">
        <f t="shared" si="3"/>
        <v>994.28571428571433</v>
      </c>
      <c r="AY79" s="170">
        <f t="shared" si="4"/>
        <v>1094.2857142857142</v>
      </c>
      <c r="AZ79" s="171">
        <f t="shared" si="5"/>
        <v>795.42857142857156</v>
      </c>
      <c r="BA79" s="171">
        <f t="shared" si="6"/>
        <v>875.42857142857133</v>
      </c>
      <c r="BB79" s="126">
        <f t="shared" si="7"/>
        <v>397.71428571428578</v>
      </c>
      <c r="BC79" s="127">
        <f t="shared" si="8"/>
        <v>437.71428571428567</v>
      </c>
    </row>
    <row r="80" spans="38:55" ht="13.95" customHeight="1" x14ac:dyDescent="0.25">
      <c r="AL80" s="27"/>
      <c r="AM80" s="28"/>
      <c r="AN80" s="28"/>
      <c r="AO80" s="28"/>
      <c r="AP80" s="28"/>
      <c r="AQ80" s="29"/>
      <c r="AS80" s="128">
        <v>70</v>
      </c>
      <c r="AT80" s="129">
        <v>750</v>
      </c>
      <c r="AU80" s="130">
        <v>825</v>
      </c>
      <c r="AV80" s="169">
        <f t="shared" si="1"/>
        <v>571.42857142857144</v>
      </c>
      <c r="AW80" s="169">
        <f t="shared" si="2"/>
        <v>628.57142857142856</v>
      </c>
      <c r="AX80" s="170">
        <f t="shared" si="3"/>
        <v>1071.4285714285716</v>
      </c>
      <c r="AY80" s="170">
        <f t="shared" si="4"/>
        <v>1178.5714285714284</v>
      </c>
      <c r="AZ80" s="171">
        <f t="shared" si="5"/>
        <v>857.14285714285711</v>
      </c>
      <c r="BA80" s="171">
        <f t="shared" si="6"/>
        <v>942.85714285714289</v>
      </c>
      <c r="BB80" s="126">
        <f t="shared" si="7"/>
        <v>428.57142857142856</v>
      </c>
      <c r="BC80" s="127">
        <f t="shared" si="8"/>
        <v>471.42857142857144</v>
      </c>
    </row>
    <row r="81" spans="45:55" ht="13.95" customHeight="1" x14ac:dyDescent="0.25">
      <c r="AS81" s="128">
        <v>75</v>
      </c>
      <c r="AT81" s="129">
        <v>803</v>
      </c>
      <c r="AU81" s="130">
        <v>884</v>
      </c>
      <c r="AV81" s="169">
        <f t="shared" si="1"/>
        <v>611.80952380952385</v>
      </c>
      <c r="AW81" s="169">
        <f t="shared" si="2"/>
        <v>673.52380952380952</v>
      </c>
      <c r="AX81" s="170">
        <f t="shared" si="3"/>
        <v>1147.1428571428573</v>
      </c>
      <c r="AY81" s="170">
        <f t="shared" si="4"/>
        <v>1262.8571428571429</v>
      </c>
      <c r="AZ81" s="171">
        <f t="shared" si="5"/>
        <v>917.71428571428578</v>
      </c>
      <c r="BA81" s="171">
        <f t="shared" si="6"/>
        <v>1010.2857142857142</v>
      </c>
      <c r="BB81" s="126">
        <f t="shared" si="7"/>
        <v>458.85714285714289</v>
      </c>
      <c r="BC81" s="127">
        <f t="shared" si="8"/>
        <v>505.14285714285711</v>
      </c>
    </row>
    <row r="82" spans="45:55" ht="13.95" customHeight="1" x14ac:dyDescent="0.25">
      <c r="AS82" s="128">
        <v>80</v>
      </c>
      <c r="AT82" s="129">
        <v>857</v>
      </c>
      <c r="AU82" s="130">
        <v>942</v>
      </c>
      <c r="AV82" s="169">
        <f t="shared" si="1"/>
        <v>652.95238095238096</v>
      </c>
      <c r="AW82" s="169">
        <f t="shared" si="2"/>
        <v>717.71428571428567</v>
      </c>
      <c r="AX82" s="170">
        <f t="shared" si="3"/>
        <v>1224.2857142857142</v>
      </c>
      <c r="AY82" s="170">
        <f t="shared" si="4"/>
        <v>1345.7142857142856</v>
      </c>
      <c r="AZ82" s="171">
        <f t="shared" si="5"/>
        <v>979.42857142857144</v>
      </c>
      <c r="BA82" s="171">
        <f t="shared" si="6"/>
        <v>1076.5714285714284</v>
      </c>
      <c r="BB82" s="126">
        <f t="shared" si="7"/>
        <v>489.71428571428572</v>
      </c>
      <c r="BC82" s="127">
        <f t="shared" si="8"/>
        <v>538.28571428571422</v>
      </c>
    </row>
    <row r="83" spans="45:55" ht="13.95" customHeight="1" x14ac:dyDescent="0.25">
      <c r="AS83" s="128">
        <v>85</v>
      </c>
      <c r="AT83" s="129">
        <v>910</v>
      </c>
      <c r="AU83" s="130">
        <v>1001</v>
      </c>
      <c r="AV83" s="169">
        <f t="shared" si="1"/>
        <v>693.33333333333337</v>
      </c>
      <c r="AW83" s="169">
        <f t="shared" si="2"/>
        <v>762.66666666666663</v>
      </c>
      <c r="AX83" s="170">
        <f t="shared" si="3"/>
        <v>1300</v>
      </c>
      <c r="AY83" s="170">
        <f t="shared" si="4"/>
        <v>1430</v>
      </c>
      <c r="AZ83" s="171">
        <f t="shared" si="5"/>
        <v>1040</v>
      </c>
      <c r="BA83" s="171">
        <f t="shared" si="6"/>
        <v>1144</v>
      </c>
      <c r="BB83" s="126">
        <f t="shared" si="7"/>
        <v>520</v>
      </c>
      <c r="BC83" s="127">
        <f t="shared" si="8"/>
        <v>572</v>
      </c>
    </row>
    <row r="84" spans="45:55" ht="13.95" customHeight="1" x14ac:dyDescent="0.25">
      <c r="AS84" s="128">
        <v>90</v>
      </c>
      <c r="AT84" s="129">
        <v>964</v>
      </c>
      <c r="AU84" s="130">
        <v>1060</v>
      </c>
      <c r="AV84" s="169">
        <f t="shared" si="1"/>
        <v>734.47619047619048</v>
      </c>
      <c r="AW84" s="169">
        <f t="shared" si="2"/>
        <v>807.61904761904759</v>
      </c>
      <c r="AX84" s="170">
        <f t="shared" si="3"/>
        <v>1377.1428571428571</v>
      </c>
      <c r="AY84" s="170">
        <f t="shared" si="4"/>
        <v>1514.2857142857142</v>
      </c>
      <c r="AZ84" s="171">
        <f t="shared" si="5"/>
        <v>1101.7142857142858</v>
      </c>
      <c r="BA84" s="171">
        <f t="shared" si="6"/>
        <v>1211.4285714285713</v>
      </c>
      <c r="BB84" s="126">
        <f t="shared" si="7"/>
        <v>550.85714285714289</v>
      </c>
      <c r="BC84" s="127">
        <f t="shared" si="8"/>
        <v>605.71428571428567</v>
      </c>
    </row>
    <row r="85" spans="45:55" ht="13.95" customHeight="1" x14ac:dyDescent="0.25">
      <c r="AS85" s="128">
        <v>95</v>
      </c>
      <c r="AT85" s="129">
        <v>1017</v>
      </c>
      <c r="AU85" s="130">
        <v>1119</v>
      </c>
      <c r="AV85" s="169">
        <f t="shared" si="1"/>
        <v>774.85714285714289</v>
      </c>
      <c r="AW85" s="169">
        <f t="shared" si="2"/>
        <v>852.57142857142856</v>
      </c>
      <c r="AX85" s="170">
        <f t="shared" si="3"/>
        <v>1452.8571428571429</v>
      </c>
      <c r="AY85" s="170">
        <f t="shared" si="4"/>
        <v>1598.5714285714284</v>
      </c>
      <c r="AZ85" s="171">
        <f t="shared" si="5"/>
        <v>1162.2857142857142</v>
      </c>
      <c r="BA85" s="171">
        <f t="shared" si="6"/>
        <v>1278.8571428571429</v>
      </c>
      <c r="BB85" s="126">
        <f t="shared" si="7"/>
        <v>581.14285714285711</v>
      </c>
      <c r="BC85" s="127">
        <f t="shared" si="8"/>
        <v>639.42857142857144</v>
      </c>
    </row>
    <row r="86" spans="45:55" ht="13.95" customHeight="1" x14ac:dyDescent="0.25">
      <c r="AS86" s="128">
        <v>100</v>
      </c>
      <c r="AT86" s="131">
        <v>1071</v>
      </c>
      <c r="AU86" s="131">
        <v>1178</v>
      </c>
      <c r="AV86" s="169">
        <f t="shared" si="1"/>
        <v>816</v>
      </c>
      <c r="AW86" s="169">
        <f t="shared" si="2"/>
        <v>897.52380952380952</v>
      </c>
      <c r="AX86" s="170">
        <f t="shared" si="3"/>
        <v>1530</v>
      </c>
      <c r="AY86" s="170">
        <f t="shared" si="4"/>
        <v>1682.8571428571429</v>
      </c>
      <c r="AZ86" s="171">
        <f t="shared" si="5"/>
        <v>1224</v>
      </c>
      <c r="BA86" s="171">
        <f t="shared" si="6"/>
        <v>1346.2857142857142</v>
      </c>
      <c r="BB86" s="126">
        <f t="shared" si="7"/>
        <v>612</v>
      </c>
      <c r="BC86" s="127">
        <f t="shared" si="8"/>
        <v>673.14285714285711</v>
      </c>
    </row>
    <row r="87" spans="45:55" ht="13.95" customHeight="1" x14ac:dyDescent="0.25">
      <c r="AS87" s="128">
        <v>105</v>
      </c>
      <c r="AT87" s="131">
        <v>1125</v>
      </c>
      <c r="AU87" s="131">
        <v>1237</v>
      </c>
      <c r="AV87" s="169">
        <f t="shared" si="1"/>
        <v>857.14285714285711</v>
      </c>
      <c r="AW87" s="169">
        <f t="shared" si="2"/>
        <v>942.47619047619048</v>
      </c>
      <c r="AX87" s="170">
        <f t="shared" si="3"/>
        <v>1607.1428571428571</v>
      </c>
      <c r="AY87" s="170">
        <f t="shared" si="4"/>
        <v>1767.1428571428571</v>
      </c>
      <c r="AZ87" s="171">
        <f t="shared" si="5"/>
        <v>1285.7142857142858</v>
      </c>
      <c r="BA87" s="171">
        <f t="shared" si="6"/>
        <v>1413.7142857142858</v>
      </c>
      <c r="BB87" s="126">
        <f t="shared" si="7"/>
        <v>642.85714285714289</v>
      </c>
      <c r="BC87" s="127">
        <f t="shared" si="8"/>
        <v>706.85714285714289</v>
      </c>
    </row>
    <row r="88" spans="45:55" ht="13.95" customHeight="1" x14ac:dyDescent="0.25">
      <c r="AS88" s="128">
        <v>110</v>
      </c>
      <c r="AT88" s="131">
        <v>1178</v>
      </c>
      <c r="AU88" s="131">
        <v>1296</v>
      </c>
      <c r="AV88" s="169">
        <f t="shared" si="1"/>
        <v>897.52380952380952</v>
      </c>
      <c r="AW88" s="169">
        <f t="shared" si="2"/>
        <v>987.42857142857144</v>
      </c>
      <c r="AX88" s="170">
        <f t="shared" si="3"/>
        <v>1682.8571428571429</v>
      </c>
      <c r="AY88" s="170">
        <f t="shared" si="4"/>
        <v>1851.4285714285716</v>
      </c>
      <c r="AZ88" s="171">
        <f t="shared" si="5"/>
        <v>1346.2857142857142</v>
      </c>
      <c r="BA88" s="171">
        <f t="shared" si="6"/>
        <v>1481.1428571428571</v>
      </c>
      <c r="BB88" s="126">
        <f t="shared" si="7"/>
        <v>673.14285714285711</v>
      </c>
      <c r="BC88" s="127">
        <f t="shared" si="8"/>
        <v>740.57142857142856</v>
      </c>
    </row>
    <row r="89" spans="45:55" ht="13.95" customHeight="1" x14ac:dyDescent="0.25">
      <c r="AS89" s="128">
        <v>115</v>
      </c>
      <c r="AT89" s="131">
        <v>1232</v>
      </c>
      <c r="AU89" s="131">
        <v>1355</v>
      </c>
      <c r="AV89" s="169">
        <f t="shared" si="1"/>
        <v>938.66666666666663</v>
      </c>
      <c r="AW89" s="169">
        <f t="shared" si="2"/>
        <v>1032.3809523809523</v>
      </c>
      <c r="AX89" s="170">
        <f t="shared" si="3"/>
        <v>1760</v>
      </c>
      <c r="AY89" s="170">
        <f t="shared" si="4"/>
        <v>1935.7142857142856</v>
      </c>
      <c r="AZ89" s="171">
        <f t="shared" si="5"/>
        <v>1408</v>
      </c>
      <c r="BA89" s="171">
        <f t="shared" si="6"/>
        <v>1548.5714285714284</v>
      </c>
      <c r="BB89" s="126">
        <f t="shared" si="7"/>
        <v>704</v>
      </c>
      <c r="BC89" s="127">
        <f t="shared" si="8"/>
        <v>774.28571428571422</v>
      </c>
    </row>
    <row r="90" spans="45:55" ht="13.95" customHeight="1" x14ac:dyDescent="0.25">
      <c r="AS90" s="128">
        <v>120</v>
      </c>
      <c r="AT90" s="131">
        <v>1285</v>
      </c>
      <c r="AU90" s="131">
        <v>1414</v>
      </c>
      <c r="AV90" s="169">
        <f t="shared" si="1"/>
        <v>979.04761904761904</v>
      </c>
      <c r="AW90" s="169">
        <f t="shared" si="2"/>
        <v>1077.3333333333333</v>
      </c>
      <c r="AX90" s="170">
        <f t="shared" si="3"/>
        <v>1835.7142857142858</v>
      </c>
      <c r="AY90" s="170">
        <f t="shared" si="4"/>
        <v>2019.9999999999998</v>
      </c>
      <c r="AZ90" s="171">
        <f t="shared" si="5"/>
        <v>1468.5714285714284</v>
      </c>
      <c r="BA90" s="171">
        <f t="shared" si="6"/>
        <v>1616</v>
      </c>
      <c r="BB90" s="126">
        <f t="shared" si="7"/>
        <v>734.28571428571422</v>
      </c>
      <c r="BC90" s="127">
        <f t="shared" si="8"/>
        <v>808</v>
      </c>
    </row>
    <row r="91" spans="45:55" ht="13.95" customHeight="1" x14ac:dyDescent="0.25">
      <c r="AS91" s="128">
        <v>125</v>
      </c>
      <c r="AT91" s="131">
        <v>1339</v>
      </c>
      <c r="AU91" s="131">
        <v>1473</v>
      </c>
      <c r="AV91" s="169">
        <f t="shared" si="1"/>
        <v>1020.1904761904761</v>
      </c>
      <c r="AW91" s="169">
        <f t="shared" si="2"/>
        <v>1122.2857142857142</v>
      </c>
      <c r="AX91" s="170">
        <f t="shared" si="3"/>
        <v>1912.8571428571427</v>
      </c>
      <c r="AY91" s="170">
        <f t="shared" si="4"/>
        <v>2104.2857142857142</v>
      </c>
      <c r="AZ91" s="171">
        <f t="shared" si="5"/>
        <v>1530.2857142857142</v>
      </c>
      <c r="BA91" s="171">
        <f t="shared" si="6"/>
        <v>1683.4285714285713</v>
      </c>
      <c r="BB91" s="126">
        <f t="shared" si="7"/>
        <v>765.14285714285711</v>
      </c>
      <c r="BC91" s="127">
        <f t="shared" si="8"/>
        <v>841.71428571428567</v>
      </c>
    </row>
    <row r="92" spans="45:55" ht="13.95" customHeight="1" x14ac:dyDescent="0.25">
      <c r="AS92" s="128">
        <v>130</v>
      </c>
      <c r="AT92" s="131">
        <v>1392</v>
      </c>
      <c r="AU92" s="131">
        <v>1532</v>
      </c>
      <c r="AV92" s="169">
        <f t="shared" si="1"/>
        <v>1060.5714285714287</v>
      </c>
      <c r="AW92" s="169">
        <f t="shared" si="2"/>
        <v>1167.2380952380952</v>
      </c>
      <c r="AX92" s="170">
        <f t="shared" si="3"/>
        <v>1988.5714285714287</v>
      </c>
      <c r="AY92" s="170">
        <f t="shared" si="4"/>
        <v>2188.5714285714284</v>
      </c>
      <c r="AZ92" s="171">
        <f t="shared" si="5"/>
        <v>1590.8571428571431</v>
      </c>
      <c r="BA92" s="171">
        <f t="shared" si="6"/>
        <v>1750.8571428571427</v>
      </c>
      <c r="BB92" s="126">
        <f t="shared" si="7"/>
        <v>795.42857142857156</v>
      </c>
      <c r="BC92" s="127">
        <f t="shared" si="8"/>
        <v>875.42857142857133</v>
      </c>
    </row>
    <row r="93" spans="45:55" ht="13.95" customHeight="1" x14ac:dyDescent="0.25">
      <c r="AS93" s="128">
        <v>135</v>
      </c>
      <c r="AT93" s="131">
        <v>1446</v>
      </c>
      <c r="AU93" s="131">
        <v>1590</v>
      </c>
      <c r="AV93" s="169">
        <f t="shared" si="1"/>
        <v>1101.7142857142858</v>
      </c>
      <c r="AW93" s="169">
        <f t="shared" si="2"/>
        <v>1211.4285714285713</v>
      </c>
      <c r="AX93" s="170">
        <f t="shared" si="3"/>
        <v>2065.7142857142858</v>
      </c>
      <c r="AY93" s="170">
        <f t="shared" si="4"/>
        <v>2271.4285714285711</v>
      </c>
      <c r="AZ93" s="171">
        <f t="shared" si="5"/>
        <v>1652.5714285714287</v>
      </c>
      <c r="BA93" s="171">
        <f t="shared" si="6"/>
        <v>1817.1428571428569</v>
      </c>
      <c r="BB93" s="126">
        <f t="shared" si="7"/>
        <v>826.28571428571433</v>
      </c>
      <c r="BC93" s="127">
        <f t="shared" si="8"/>
        <v>908.57142857142844</v>
      </c>
    </row>
    <row r="94" spans="45:55" ht="13.95" customHeight="1" x14ac:dyDescent="0.25">
      <c r="AS94" s="128">
        <v>140</v>
      </c>
      <c r="AT94" s="131">
        <v>1499</v>
      </c>
      <c r="AU94" s="131">
        <v>1649</v>
      </c>
      <c r="AV94" s="169">
        <f t="shared" si="1"/>
        <v>1142.0952380952381</v>
      </c>
      <c r="AW94" s="169">
        <f t="shared" si="2"/>
        <v>1256.3809523809523</v>
      </c>
      <c r="AX94" s="170">
        <f t="shared" si="3"/>
        <v>2141.4285714285716</v>
      </c>
      <c r="AY94" s="170">
        <f t="shared" si="4"/>
        <v>2355.7142857142853</v>
      </c>
      <c r="AZ94" s="171">
        <f t="shared" si="5"/>
        <v>1713.1428571428571</v>
      </c>
      <c r="BA94" s="171">
        <f t="shared" si="6"/>
        <v>1884.5714285714284</v>
      </c>
      <c r="BB94" s="126">
        <f t="shared" si="7"/>
        <v>856.57142857142856</v>
      </c>
      <c r="BC94" s="127">
        <f t="shared" si="8"/>
        <v>942.28571428571422</v>
      </c>
    </row>
    <row r="95" spans="45:55" ht="13.95" customHeight="1" x14ac:dyDescent="0.25">
      <c r="AS95" s="128">
        <v>145</v>
      </c>
      <c r="AT95" s="131">
        <v>1553</v>
      </c>
      <c r="AU95" s="131">
        <v>1708</v>
      </c>
      <c r="AV95" s="169">
        <f t="shared" si="1"/>
        <v>1183.2380952380952</v>
      </c>
      <c r="AW95" s="169">
        <f t="shared" si="2"/>
        <v>1301.3333333333333</v>
      </c>
      <c r="AX95" s="170">
        <f t="shared" si="3"/>
        <v>2218.5714285714284</v>
      </c>
      <c r="AY95" s="170">
        <f t="shared" si="4"/>
        <v>2440</v>
      </c>
      <c r="AZ95" s="171">
        <f t="shared" si="5"/>
        <v>1774.8571428571427</v>
      </c>
      <c r="BA95" s="171">
        <f t="shared" si="6"/>
        <v>1952</v>
      </c>
      <c r="BB95" s="126">
        <f t="shared" si="7"/>
        <v>887.42857142857133</v>
      </c>
      <c r="BC95" s="127">
        <f t="shared" si="8"/>
        <v>976</v>
      </c>
    </row>
    <row r="96" spans="45:55" ht="13.95" customHeight="1" x14ac:dyDescent="0.25">
      <c r="AS96" s="128">
        <v>150</v>
      </c>
      <c r="AT96" s="131">
        <v>1607</v>
      </c>
      <c r="AU96" s="131">
        <v>1767</v>
      </c>
      <c r="AV96" s="169">
        <f t="shared" si="1"/>
        <v>1224.3809523809523</v>
      </c>
      <c r="AW96" s="169">
        <f t="shared" si="2"/>
        <v>1346.2857142857142</v>
      </c>
      <c r="AX96" s="170">
        <f t="shared" si="3"/>
        <v>2295.7142857142853</v>
      </c>
      <c r="AY96" s="170">
        <f t="shared" si="4"/>
        <v>2524.2857142857142</v>
      </c>
      <c r="AZ96" s="171">
        <f t="shared" si="5"/>
        <v>1836.5714285714284</v>
      </c>
      <c r="BA96" s="171">
        <f t="shared" si="6"/>
        <v>2019.4285714285713</v>
      </c>
      <c r="BB96" s="126">
        <f t="shared" si="7"/>
        <v>918.28571428571422</v>
      </c>
      <c r="BC96" s="127">
        <f t="shared" si="8"/>
        <v>1009.7142857142857</v>
      </c>
    </row>
    <row r="97" spans="45:55" ht="13.95" customHeight="1" x14ac:dyDescent="0.25">
      <c r="AS97" s="128">
        <v>155</v>
      </c>
      <c r="AT97" s="131">
        <v>1660</v>
      </c>
      <c r="AU97" s="131">
        <v>1826</v>
      </c>
      <c r="AV97" s="169">
        <f t="shared" si="1"/>
        <v>1264.7619047619048</v>
      </c>
      <c r="AW97" s="169">
        <f t="shared" si="2"/>
        <v>1391.2380952380952</v>
      </c>
      <c r="AX97" s="170">
        <f t="shared" si="3"/>
        <v>2371.4285714285716</v>
      </c>
      <c r="AY97" s="170">
        <f t="shared" si="4"/>
        <v>2608.5714285714284</v>
      </c>
      <c r="AZ97" s="171">
        <f t="shared" si="5"/>
        <v>1897.1428571428573</v>
      </c>
      <c r="BA97" s="171">
        <f t="shared" si="6"/>
        <v>2086.8571428571427</v>
      </c>
      <c r="BB97" s="126">
        <f t="shared" si="7"/>
        <v>948.57142857142867</v>
      </c>
      <c r="BC97" s="127">
        <f t="shared" si="8"/>
        <v>1043.4285714285713</v>
      </c>
    </row>
    <row r="98" spans="45:55" ht="13.95" customHeight="1" x14ac:dyDescent="0.25">
      <c r="AS98" s="128">
        <v>160</v>
      </c>
      <c r="AT98" s="131">
        <v>1714</v>
      </c>
      <c r="AU98" s="131">
        <v>1885</v>
      </c>
      <c r="AV98" s="169">
        <f t="shared" si="1"/>
        <v>1305.9047619047619</v>
      </c>
      <c r="AW98" s="169">
        <f t="shared" si="2"/>
        <v>1436.1904761904761</v>
      </c>
      <c r="AX98" s="170">
        <f t="shared" si="3"/>
        <v>2448.5714285714284</v>
      </c>
      <c r="AY98" s="170">
        <f t="shared" si="4"/>
        <v>2692.8571428571427</v>
      </c>
      <c r="AZ98" s="171">
        <f t="shared" si="5"/>
        <v>1958.8571428571429</v>
      </c>
      <c r="BA98" s="171">
        <f t="shared" si="6"/>
        <v>2154.2857142857142</v>
      </c>
      <c r="BB98" s="126">
        <f t="shared" si="7"/>
        <v>979.42857142857144</v>
      </c>
      <c r="BC98" s="127">
        <f t="shared" si="8"/>
        <v>1077.1428571428571</v>
      </c>
    </row>
    <row r="99" spans="45:55" ht="13.95" customHeight="1" x14ac:dyDescent="0.25">
      <c r="AS99" s="128">
        <v>165</v>
      </c>
      <c r="AT99" s="131">
        <v>1767</v>
      </c>
      <c r="AU99" s="131">
        <v>1944</v>
      </c>
      <c r="AV99" s="169">
        <f t="shared" si="1"/>
        <v>1346.2857142857142</v>
      </c>
      <c r="AW99" s="169">
        <f t="shared" si="2"/>
        <v>1481.1428571428571</v>
      </c>
      <c r="AX99" s="170">
        <f t="shared" si="3"/>
        <v>2524.2857142857142</v>
      </c>
      <c r="AY99" s="170">
        <f t="shared" si="4"/>
        <v>2777.1428571428569</v>
      </c>
      <c r="AZ99" s="171">
        <f t="shared" si="5"/>
        <v>2019.4285714285713</v>
      </c>
      <c r="BA99" s="171">
        <f t="shared" si="6"/>
        <v>2221.7142857142858</v>
      </c>
      <c r="BB99" s="126">
        <f t="shared" si="7"/>
        <v>1009.7142857142857</v>
      </c>
      <c r="BC99" s="127">
        <f t="shared" si="8"/>
        <v>1110.8571428571429</v>
      </c>
    </row>
    <row r="100" spans="45:55" ht="13.95" customHeight="1" x14ac:dyDescent="0.25">
      <c r="AS100" s="128">
        <v>170</v>
      </c>
      <c r="AT100" s="131">
        <v>1821</v>
      </c>
      <c r="AU100" s="131">
        <v>2003</v>
      </c>
      <c r="AV100" s="169">
        <f t="shared" si="1"/>
        <v>1387.4285714285713</v>
      </c>
      <c r="AW100" s="169">
        <f t="shared" si="2"/>
        <v>1526.0952380952381</v>
      </c>
      <c r="AX100" s="170">
        <f t="shared" si="3"/>
        <v>2601.4285714285711</v>
      </c>
      <c r="AY100" s="170">
        <f t="shared" si="4"/>
        <v>2861.4285714285716</v>
      </c>
      <c r="AZ100" s="171">
        <f t="shared" si="5"/>
        <v>2081.1428571428569</v>
      </c>
      <c r="BA100" s="171">
        <f t="shared" si="6"/>
        <v>2289.1428571428569</v>
      </c>
      <c r="BB100" s="126">
        <f t="shared" si="7"/>
        <v>1040.5714285714284</v>
      </c>
      <c r="BC100" s="127">
        <f t="shared" si="8"/>
        <v>1144.5714285714284</v>
      </c>
    </row>
    <row r="101" spans="45:55" ht="13.95" customHeight="1" x14ac:dyDescent="0.25">
      <c r="AS101" s="128">
        <v>175</v>
      </c>
      <c r="AT101" s="131">
        <v>1874</v>
      </c>
      <c r="AU101" s="131">
        <v>2062</v>
      </c>
      <c r="AV101" s="169">
        <f t="shared" si="1"/>
        <v>1427.8095238095239</v>
      </c>
      <c r="AW101" s="169">
        <f t="shared" si="2"/>
        <v>1571.047619047619</v>
      </c>
      <c r="AX101" s="170">
        <f t="shared" si="3"/>
        <v>2677.1428571428573</v>
      </c>
      <c r="AY101" s="170">
        <f t="shared" si="4"/>
        <v>2945.7142857142858</v>
      </c>
      <c r="AZ101" s="171">
        <f t="shared" si="5"/>
        <v>2141.7142857142858</v>
      </c>
      <c r="BA101" s="171">
        <f t="shared" si="6"/>
        <v>2356.5714285714284</v>
      </c>
      <c r="BB101" s="126">
        <f t="shared" si="7"/>
        <v>1070.8571428571429</v>
      </c>
      <c r="BC101" s="127">
        <f t="shared" si="8"/>
        <v>1178.2857142857142</v>
      </c>
    </row>
    <row r="102" spans="45:55" ht="13.95" customHeight="1" x14ac:dyDescent="0.25">
      <c r="AS102" s="128">
        <v>180</v>
      </c>
      <c r="AT102" s="131">
        <v>1928</v>
      </c>
      <c r="AU102" s="131">
        <v>2121</v>
      </c>
      <c r="AV102" s="169">
        <f t="shared" si="1"/>
        <v>1468.952380952381</v>
      </c>
      <c r="AW102" s="169">
        <f t="shared" si="2"/>
        <v>1616</v>
      </c>
      <c r="AX102" s="170">
        <f t="shared" si="3"/>
        <v>2754.2857142857142</v>
      </c>
      <c r="AY102" s="170">
        <f t="shared" si="4"/>
        <v>3030</v>
      </c>
      <c r="AZ102" s="171">
        <f t="shared" si="5"/>
        <v>2203.4285714285716</v>
      </c>
      <c r="BA102" s="171">
        <f t="shared" si="6"/>
        <v>2424</v>
      </c>
      <c r="BB102" s="126">
        <f t="shared" si="7"/>
        <v>1101.7142857142858</v>
      </c>
      <c r="BC102" s="127">
        <f t="shared" si="8"/>
        <v>1212</v>
      </c>
    </row>
    <row r="103" spans="45:55" ht="13.95" customHeight="1" x14ac:dyDescent="0.25">
      <c r="AS103" s="128">
        <v>185</v>
      </c>
      <c r="AT103" s="131">
        <v>1981</v>
      </c>
      <c r="AU103" s="131">
        <v>2179</v>
      </c>
      <c r="AV103" s="169">
        <f t="shared" si="1"/>
        <v>1509.3333333333333</v>
      </c>
      <c r="AW103" s="169">
        <f t="shared" si="2"/>
        <v>1660.1904761904761</v>
      </c>
      <c r="AX103" s="170">
        <f t="shared" si="3"/>
        <v>2830</v>
      </c>
      <c r="AY103" s="170">
        <f t="shared" si="4"/>
        <v>3112.8571428571427</v>
      </c>
      <c r="AZ103" s="171">
        <f t="shared" si="5"/>
        <v>2264</v>
      </c>
      <c r="BA103" s="171">
        <f t="shared" si="6"/>
        <v>2490.2857142857142</v>
      </c>
      <c r="BB103" s="126">
        <f t="shared" si="7"/>
        <v>1132</v>
      </c>
      <c r="BC103" s="127">
        <f t="shared" si="8"/>
        <v>1245.1428571428571</v>
      </c>
    </row>
    <row r="104" spans="45:55" ht="13.95" customHeight="1" x14ac:dyDescent="0.25">
      <c r="AS104" s="128">
        <v>190</v>
      </c>
      <c r="AT104" s="131">
        <v>2035</v>
      </c>
      <c r="AU104" s="131">
        <v>2238</v>
      </c>
      <c r="AV104" s="169">
        <f t="shared" si="1"/>
        <v>1550.4761904761904</v>
      </c>
      <c r="AW104" s="169">
        <f t="shared" si="2"/>
        <v>1705.1428571428571</v>
      </c>
      <c r="AX104" s="170">
        <f t="shared" si="3"/>
        <v>2907.1428571428569</v>
      </c>
      <c r="AY104" s="170">
        <f t="shared" si="4"/>
        <v>3197.1428571428569</v>
      </c>
      <c r="AZ104" s="171">
        <f t="shared" si="5"/>
        <v>2325.7142857142853</v>
      </c>
      <c r="BA104" s="171">
        <f t="shared" si="6"/>
        <v>2557.7142857142858</v>
      </c>
      <c r="BB104" s="126">
        <f t="shared" si="7"/>
        <v>1162.8571428571427</v>
      </c>
      <c r="BC104" s="127">
        <f t="shared" si="8"/>
        <v>1278.8571428571429</v>
      </c>
    </row>
    <row r="105" spans="45:55" ht="13.95" customHeight="1" x14ac:dyDescent="0.25">
      <c r="AS105" s="128">
        <v>195</v>
      </c>
      <c r="AT105" s="131">
        <v>2088</v>
      </c>
      <c r="AU105" s="131">
        <v>2297</v>
      </c>
      <c r="AV105" s="169">
        <f t="shared" si="1"/>
        <v>1590.8571428571429</v>
      </c>
      <c r="AW105" s="169">
        <f t="shared" si="2"/>
        <v>1750.0952380952381</v>
      </c>
      <c r="AX105" s="170">
        <f t="shared" si="3"/>
        <v>2982.8571428571431</v>
      </c>
      <c r="AY105" s="170">
        <f t="shared" si="4"/>
        <v>3281.4285714285716</v>
      </c>
      <c r="AZ105" s="171">
        <f t="shared" si="5"/>
        <v>2386.2857142857142</v>
      </c>
      <c r="BA105" s="171">
        <f t="shared" si="6"/>
        <v>2625.1428571428569</v>
      </c>
      <c r="BB105" s="126">
        <f t="shared" si="7"/>
        <v>1193.1428571428571</v>
      </c>
      <c r="BC105" s="127">
        <f t="shared" si="8"/>
        <v>1312.5714285714284</v>
      </c>
    </row>
    <row r="106" spans="45:55" ht="13.95" customHeight="1" x14ac:dyDescent="0.25">
      <c r="AS106" s="128">
        <v>200</v>
      </c>
      <c r="AT106" s="131">
        <v>2142</v>
      </c>
      <c r="AU106" s="131">
        <v>2356</v>
      </c>
      <c r="AV106" s="169">
        <f t="shared" si="1"/>
        <v>1632</v>
      </c>
      <c r="AW106" s="169">
        <f t="shared" si="2"/>
        <v>1795.047619047619</v>
      </c>
      <c r="AX106" s="170">
        <f t="shared" si="3"/>
        <v>3060</v>
      </c>
      <c r="AY106" s="170">
        <f t="shared" si="4"/>
        <v>3365.7142857142858</v>
      </c>
      <c r="AZ106" s="171">
        <f t="shared" si="5"/>
        <v>2448</v>
      </c>
      <c r="BA106" s="171">
        <f t="shared" si="6"/>
        <v>2692.5714285714284</v>
      </c>
      <c r="BB106" s="126">
        <f t="shared" si="7"/>
        <v>1224</v>
      </c>
      <c r="BC106" s="127">
        <f t="shared" si="8"/>
        <v>1346.2857142857142</v>
      </c>
    </row>
  </sheetData>
  <sheetProtection algorithmName="SHA-512" hashValue="4z3R3oJV1U61kM0PXhPlaXcSu1YFcidQMFCVJUDmV//cW4Hf229ELt3ASMrX7SeJsfX0qNOEIkLN02VTVeYOrw==" saltValue="mEyQKtvRyAk48O2AQehJ2Q==" spinCount="100000" sheet="1" objects="1"/>
  <mergeCells count="168">
    <mergeCell ref="AL69:AO69"/>
    <mergeCell ref="AL72:AO72"/>
    <mergeCell ref="AL73:AO73"/>
    <mergeCell ref="AL77:AO77"/>
    <mergeCell ref="AL78:AO78"/>
    <mergeCell ref="AL63:AO63"/>
    <mergeCell ref="AS63:BC63"/>
    <mergeCell ref="AL65:AO65"/>
    <mergeCell ref="AL66:AO66"/>
    <mergeCell ref="AT66:AX66"/>
    <mergeCell ref="AL68:AO68"/>
    <mergeCell ref="AT68:AU68"/>
    <mergeCell ref="AV68:AW68"/>
    <mergeCell ref="AX68:AY68"/>
    <mergeCell ref="AZ68:BA68"/>
    <mergeCell ref="BB68:BC68"/>
    <mergeCell ref="I57:M57"/>
    <mergeCell ref="O57:R57"/>
    <mergeCell ref="I58:M58"/>
    <mergeCell ref="O58:R58"/>
    <mergeCell ref="I59:M59"/>
    <mergeCell ref="O59:R59"/>
    <mergeCell ref="I60:M60"/>
    <mergeCell ref="O60:R60"/>
    <mergeCell ref="AL62:AO62"/>
    <mergeCell ref="I49:M49"/>
    <mergeCell ref="O49:R49"/>
    <mergeCell ref="AL49:AM50"/>
    <mergeCell ref="AU49:AV49"/>
    <mergeCell ref="I50:M50"/>
    <mergeCell ref="O50:R50"/>
    <mergeCell ref="AL51:AM51"/>
    <mergeCell ref="I56:M56"/>
    <mergeCell ref="O56:R56"/>
    <mergeCell ref="AS42:AY42"/>
    <mergeCell ref="I43:J43"/>
    <mergeCell ref="AS43:AY43"/>
    <mergeCell ref="I44:J44"/>
    <mergeCell ref="I46:M46"/>
    <mergeCell ref="O46:R46"/>
    <mergeCell ref="I47:M47"/>
    <mergeCell ref="O47:R47"/>
    <mergeCell ref="I48:M48"/>
    <mergeCell ref="O48:R48"/>
    <mergeCell ref="B35:C36"/>
    <mergeCell ref="D35:E35"/>
    <mergeCell ref="F35:G35"/>
    <mergeCell ref="J35:K35"/>
    <mergeCell ref="D36:E36"/>
    <mergeCell ref="F36:G36"/>
    <mergeCell ref="J36:K36"/>
    <mergeCell ref="AL40:AQ40"/>
    <mergeCell ref="I42:J42"/>
    <mergeCell ref="F31:G31"/>
    <mergeCell ref="J31:K31"/>
    <mergeCell ref="B32:E32"/>
    <mergeCell ref="F32:G32"/>
    <mergeCell ref="J32:K32"/>
    <mergeCell ref="B33:E33"/>
    <mergeCell ref="F33:G33"/>
    <mergeCell ref="J33:K33"/>
    <mergeCell ref="F34:G34"/>
    <mergeCell ref="J34:K34"/>
    <mergeCell ref="B24:E24"/>
    <mergeCell ref="F24:G24"/>
    <mergeCell ref="J24:K24"/>
    <mergeCell ref="B25:E25"/>
    <mergeCell ref="F25:G25"/>
    <mergeCell ref="J25:K25"/>
    <mergeCell ref="P25:AA25"/>
    <mergeCell ref="B26:E26"/>
    <mergeCell ref="F26:G26"/>
    <mergeCell ref="J26:K26"/>
    <mergeCell ref="P26:AA33"/>
    <mergeCell ref="B27:E27"/>
    <mergeCell ref="F27:G27"/>
    <mergeCell ref="J27:K27"/>
    <mergeCell ref="B28:E28"/>
    <mergeCell ref="F28:G28"/>
    <mergeCell ref="J28:K28"/>
    <mergeCell ref="B29:E29"/>
    <mergeCell ref="F29:G29"/>
    <mergeCell ref="J29:K29"/>
    <mergeCell ref="B30:E30"/>
    <mergeCell ref="F30:G30"/>
    <mergeCell ref="J30:K30"/>
    <mergeCell ref="B31:E31"/>
    <mergeCell ref="B22:E22"/>
    <mergeCell ref="F22:G22"/>
    <mergeCell ref="J22:K22"/>
    <mergeCell ref="P22:W22"/>
    <mergeCell ref="X22:AA22"/>
    <mergeCell ref="B23:E23"/>
    <mergeCell ref="F23:G23"/>
    <mergeCell ref="J23:K23"/>
    <mergeCell ref="P23:W23"/>
    <mergeCell ref="X23:AA23"/>
    <mergeCell ref="B20:E20"/>
    <mergeCell ref="F20:G20"/>
    <mergeCell ref="J20:K20"/>
    <mergeCell ref="P20:W20"/>
    <mergeCell ref="X20:AA20"/>
    <mergeCell ref="B21:E21"/>
    <mergeCell ref="F21:G21"/>
    <mergeCell ref="J21:K21"/>
    <mergeCell ref="P21:W21"/>
    <mergeCell ref="X21:AA21"/>
    <mergeCell ref="B18:E18"/>
    <mergeCell ref="F18:G18"/>
    <mergeCell ref="J18:K18"/>
    <mergeCell ref="P18:W18"/>
    <mergeCell ref="X18:AA18"/>
    <mergeCell ref="B19:E19"/>
    <mergeCell ref="F19:G19"/>
    <mergeCell ref="J19:K19"/>
    <mergeCell ref="P19:W19"/>
    <mergeCell ref="X19:AA19"/>
    <mergeCell ref="P12:AA12"/>
    <mergeCell ref="G13:H13"/>
    <mergeCell ref="K13:M13"/>
    <mergeCell ref="P13:AA14"/>
    <mergeCell ref="B14:C14"/>
    <mergeCell ref="D14:E14"/>
    <mergeCell ref="K14:M14"/>
    <mergeCell ref="A16:A17"/>
    <mergeCell ref="B16:E17"/>
    <mergeCell ref="F16:G17"/>
    <mergeCell ref="H16:H17"/>
    <mergeCell ref="I16:I17"/>
    <mergeCell ref="J16:K17"/>
    <mergeCell ref="L16:L17"/>
    <mergeCell ref="M16:M17"/>
    <mergeCell ref="N16:N17"/>
    <mergeCell ref="P17:W17"/>
    <mergeCell ref="X17:AA17"/>
    <mergeCell ref="K8:M8"/>
    <mergeCell ref="G9:H9"/>
    <mergeCell ref="K9:M9"/>
    <mergeCell ref="G10:H10"/>
    <mergeCell ref="K10:M10"/>
    <mergeCell ref="G11:H11"/>
    <mergeCell ref="K11:M11"/>
    <mergeCell ref="G12:H12"/>
    <mergeCell ref="K12:M12"/>
    <mergeCell ref="B2:C2"/>
    <mergeCell ref="D2:E2"/>
    <mergeCell ref="K2:M2"/>
    <mergeCell ref="P2:AA10"/>
    <mergeCell ref="B3:C3"/>
    <mergeCell ref="D3:E3"/>
    <mergeCell ref="K3:M3"/>
    <mergeCell ref="B4:C4"/>
    <mergeCell ref="D4:E4"/>
    <mergeCell ref="K4:M4"/>
    <mergeCell ref="B5:C5"/>
    <mergeCell ref="D5:E5"/>
    <mergeCell ref="K5:M5"/>
    <mergeCell ref="B6:C6"/>
    <mergeCell ref="D6:E6"/>
    <mergeCell ref="G6:I6"/>
    <mergeCell ref="K6:M6"/>
    <mergeCell ref="G7:H7"/>
    <mergeCell ref="K7:M7"/>
    <mergeCell ref="B8:B9"/>
    <mergeCell ref="C8:C9"/>
    <mergeCell ref="D8:D9"/>
    <mergeCell ref="E8:E9"/>
    <mergeCell ref="G8:H8"/>
  </mergeCells>
  <conditionalFormatting sqref="H3:H4">
    <cfRule type="expression" dxfId="24" priority="1">
      <formula>H3=""</formula>
    </cfRule>
  </conditionalFormatting>
  <conditionalFormatting sqref="H18:M32">
    <cfRule type="expression" dxfId="23" priority="2">
      <formula>AND(H18&lt;$P$13, H18&lt;&gt;"")</formula>
    </cfRule>
    <cfRule type="cellIs" dxfId="22" priority="3" operator="greaterThan">
      <formula>$P$13</formula>
    </cfRule>
  </conditionalFormatting>
  <conditionalFormatting sqref="X23">
    <cfRule type="cellIs" dxfId="21" priority="12" operator="notEqual">
      <formula>0</formula>
    </cfRule>
  </conditionalFormatting>
  <dataValidations count="4">
    <dataValidation type="list" allowBlank="1" showInputMessage="1" showErrorMessage="1" sqref="C10:C13" xr:uid="{00000000-0002-0000-0100-000000000000}">
      <formula1>$AM$43:$AM$45</formula1>
    </dataValidation>
    <dataValidation type="list" allowBlank="1" showInputMessage="1" showErrorMessage="1" sqref="H3" xr:uid="{00000000-0002-0000-0100-000001000000}">
      <formula1>$AO$43:$AO$51</formula1>
    </dataValidation>
    <dataValidation type="list" allowBlank="1" showInputMessage="1" showErrorMessage="1" sqref="H4" xr:uid="{00000000-0002-0000-0100-000002000000}">
      <formula1>$AP$55:$AP$59</formula1>
    </dataValidation>
    <dataValidation type="list" allowBlank="1" showInputMessage="1" showErrorMessage="1" sqref="D3:E3" xr:uid="{AB970FA2-7B9D-4927-8535-4835D99F1B0E}">
      <formula1>$AP$61:$AP$70</formula1>
    </dataValidation>
  </dataValidations>
  <printOptions gridLines="1"/>
  <pageMargins left="0.7" right="0.7" top="0.75" bottom="0.75" header="0.3" footer="0.3"/>
  <pageSetup orientation="landscape" blackAndWhite="1"/>
  <legacyDrawing r:id="rId1"/>
  <extLst>
    <ext xmlns:x14="http://schemas.microsoft.com/office/spreadsheetml/2009/9/main" uri="{78C0D931-6437-407d-A8EE-F0AAD7539E65}">
      <x14:conditionalFormattings>
        <x14:conditionalFormatting xmlns:xm="http://schemas.microsoft.com/office/excel/2006/main">
          <x14:cfRule type="expression" priority="37" id="{00000000-000E-0000-0100-000025000000}">
            <xm:f>SUMPRODUCT(('Ridership Report'!$B$16:$B$30=B18)*(('Ridership Report'!$D$16:$D$30="No")+('Ridership Report'!$D$16:$D$30="NA")))&gt;0</xm:f>
            <x14:dxf>
              <fill>
                <patternFill patternType="solid">
                  <fgColor auto="1"/>
                  <bgColor rgb="FFFFFF00"/>
                </patternFill>
              </fill>
            </x14:dxf>
          </x14:cfRule>
          <xm:sqref>B18:B32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9"/>
  <sheetViews>
    <sheetView topLeftCell="A3" zoomScale="90" zoomScaleNormal="90" workbookViewId="0">
      <selection activeCell="E7" sqref="E7"/>
    </sheetView>
  </sheetViews>
  <sheetFormatPr defaultColWidth="9.109375" defaultRowHeight="14.4" x14ac:dyDescent="0.3"/>
  <cols>
    <col min="1" max="1" width="5.6640625" style="132" customWidth="1"/>
    <col min="2" max="2" width="21.109375" style="132" customWidth="1"/>
    <col min="3" max="3" width="23.33203125" style="132" customWidth="1"/>
    <col min="4" max="4" width="5.5546875" style="132" customWidth="1"/>
    <col min="5" max="5" width="12.33203125" style="132" customWidth="1"/>
    <col min="6" max="6" width="59" style="132" customWidth="1"/>
    <col min="7" max="10" width="9.109375" style="132" customWidth="1"/>
    <col min="11" max="11" width="22.6640625" style="132" customWidth="1"/>
    <col min="12" max="12" width="9.109375" style="132" customWidth="1"/>
    <col min="13" max="16384" width="9.109375" style="132"/>
  </cols>
  <sheetData>
    <row r="1" spans="1:7" ht="16.95" customHeight="1" x14ac:dyDescent="0.3">
      <c r="A1" s="133">
        <v>1128</v>
      </c>
      <c r="G1" s="134"/>
    </row>
    <row r="2" spans="1:7" ht="20.399999999999999" customHeight="1" x14ac:dyDescent="0.3">
      <c r="B2" s="363" t="s">
        <v>169</v>
      </c>
      <c r="C2" s="363"/>
      <c r="D2" s="363"/>
      <c r="E2" s="363"/>
      <c r="F2" s="363"/>
      <c r="G2" s="134"/>
    </row>
    <row r="3" spans="1:7" ht="16.95" customHeight="1" x14ac:dyDescent="0.3">
      <c r="B3" s="364" t="s">
        <v>170</v>
      </c>
      <c r="C3" s="364"/>
      <c r="D3" s="364"/>
      <c r="E3" s="364"/>
      <c r="F3" s="364"/>
      <c r="G3" s="134"/>
    </row>
    <row r="4" spans="1:7" ht="16.95" customHeight="1" x14ac:dyDescent="0.3">
      <c r="G4" s="134"/>
    </row>
    <row r="5" spans="1:7" ht="16.95" customHeight="1" x14ac:dyDescent="0.3">
      <c r="B5" s="21" t="s">
        <v>172</v>
      </c>
      <c r="C5" s="135"/>
      <c r="E5" s="136" t="s">
        <v>171</v>
      </c>
      <c r="F5" s="137"/>
      <c r="G5" s="134"/>
    </row>
    <row r="6" spans="1:7" ht="16.95" customHeight="1" x14ac:dyDescent="0.3">
      <c r="B6" s="9" t="s">
        <v>106</v>
      </c>
      <c r="C6" s="135" t="s">
        <v>199</v>
      </c>
      <c r="E6" s="139"/>
      <c r="F6" s="140" t="s">
        <v>174</v>
      </c>
      <c r="G6" s="134"/>
    </row>
    <row r="7" spans="1:7" ht="16.95" customHeight="1" x14ac:dyDescent="0.3">
      <c r="B7" s="9" t="s">
        <v>10</v>
      </c>
      <c r="C7" s="138" t="s">
        <v>68</v>
      </c>
      <c r="E7" s="139"/>
      <c r="F7" s="140" t="s">
        <v>175</v>
      </c>
      <c r="G7" s="134"/>
    </row>
    <row r="8" spans="1:7" ht="16.95" customHeight="1" x14ac:dyDescent="0.3">
      <c r="B8" s="9" t="s">
        <v>69</v>
      </c>
      <c r="C8" s="135"/>
      <c r="E8" s="139"/>
      <c r="F8" s="140" t="s">
        <v>176</v>
      </c>
      <c r="G8" s="134"/>
    </row>
    <row r="9" spans="1:7" ht="16.95" customHeight="1" x14ac:dyDescent="0.3">
      <c r="B9" s="9" t="s">
        <v>13</v>
      </c>
      <c r="C9" s="135"/>
      <c r="E9" s="139"/>
      <c r="F9" s="140" t="s">
        <v>177</v>
      </c>
      <c r="G9" s="134"/>
    </row>
    <row r="10" spans="1:7" ht="16.95" customHeight="1" x14ac:dyDescent="0.3">
      <c r="B10" s="9" t="s">
        <v>18</v>
      </c>
      <c r="C10" s="135"/>
      <c r="E10" s="139"/>
      <c r="F10" s="140" t="s">
        <v>178</v>
      </c>
      <c r="G10" s="134"/>
    </row>
    <row r="11" spans="1:7" ht="16.95" customHeight="1" x14ac:dyDescent="0.3">
      <c r="E11" s="139"/>
      <c r="F11" s="140" t="s">
        <v>179</v>
      </c>
      <c r="G11" s="134"/>
    </row>
    <row r="12" spans="1:7" ht="16.95" customHeight="1" x14ac:dyDescent="0.3">
      <c r="E12" s="139"/>
      <c r="F12" s="140" t="s">
        <v>180</v>
      </c>
      <c r="G12" s="134"/>
    </row>
    <row r="13" spans="1:7" ht="16.95" customHeight="1" x14ac:dyDescent="0.3">
      <c r="E13" s="139"/>
      <c r="F13" s="140" t="s">
        <v>181</v>
      </c>
      <c r="G13" s="134"/>
    </row>
    <row r="14" spans="1:7" ht="16.95" customHeight="1" x14ac:dyDescent="0.3">
      <c r="E14" s="139"/>
      <c r="F14" s="140" t="s">
        <v>182</v>
      </c>
      <c r="G14" s="134"/>
    </row>
    <row r="15" spans="1:7" ht="16.95" customHeight="1" x14ac:dyDescent="0.3">
      <c r="E15" s="139"/>
      <c r="F15" s="140" t="s">
        <v>183</v>
      </c>
      <c r="G15" s="134"/>
    </row>
    <row r="16" spans="1:7" ht="16.95" customHeight="1" x14ac:dyDescent="0.3">
      <c r="E16" s="139"/>
      <c r="F16" s="140" t="s">
        <v>184</v>
      </c>
      <c r="G16" s="134"/>
    </row>
    <row r="17" spans="5:7" ht="16.95" customHeight="1" x14ac:dyDescent="0.3">
      <c r="E17" s="139"/>
      <c r="F17" s="140" t="s">
        <v>185</v>
      </c>
      <c r="G17" s="134"/>
    </row>
    <row r="18" spans="5:7" ht="16.95" customHeight="1" x14ac:dyDescent="0.3">
      <c r="E18" s="139"/>
      <c r="F18" s="140" t="s">
        <v>186</v>
      </c>
      <c r="G18" s="134"/>
    </row>
    <row r="19" spans="5:7" ht="16.95" customHeight="1" x14ac:dyDescent="0.3">
      <c r="E19" s="139"/>
      <c r="F19" s="140" t="s">
        <v>187</v>
      </c>
      <c r="G19" s="134"/>
    </row>
    <row r="20" spans="5:7" ht="16.95" customHeight="1" x14ac:dyDescent="0.3">
      <c r="E20" s="139"/>
      <c r="F20" s="140" t="s">
        <v>188</v>
      </c>
      <c r="G20" s="134"/>
    </row>
    <row r="21" spans="5:7" ht="16.95" customHeight="1" x14ac:dyDescent="0.3">
      <c r="E21" s="139"/>
      <c r="F21" s="140" t="s">
        <v>189</v>
      </c>
      <c r="G21" s="134"/>
    </row>
    <row r="22" spans="5:7" ht="16.95" customHeight="1" x14ac:dyDescent="0.3">
      <c r="E22" s="139"/>
      <c r="F22" s="140" t="s">
        <v>190</v>
      </c>
      <c r="G22" s="134"/>
    </row>
    <row r="23" spans="5:7" ht="16.95" customHeight="1" x14ac:dyDescent="0.3">
      <c r="E23" s="139"/>
      <c r="F23" s="140" t="s">
        <v>191</v>
      </c>
      <c r="G23" s="134"/>
    </row>
    <row r="24" spans="5:7" ht="16.95" customHeight="1" x14ac:dyDescent="0.3">
      <c r="E24" s="139"/>
      <c r="F24" s="140" t="s">
        <v>192</v>
      </c>
      <c r="G24" s="134"/>
    </row>
    <row r="25" spans="5:7" ht="16.95" customHeight="1" x14ac:dyDescent="0.3">
      <c r="E25" s="139"/>
      <c r="F25" s="140" t="s">
        <v>193</v>
      </c>
      <c r="G25" s="134"/>
    </row>
    <row r="26" spans="5:7" ht="16.95" customHeight="1" x14ac:dyDescent="0.3">
      <c r="E26" s="139"/>
      <c r="F26" s="140" t="s">
        <v>194</v>
      </c>
      <c r="G26" s="134"/>
    </row>
    <row r="27" spans="5:7" ht="16.95" customHeight="1" x14ac:dyDescent="0.3">
      <c r="E27" s="365" t="s">
        <v>173</v>
      </c>
      <c r="F27" s="366"/>
      <c r="G27" s="134"/>
    </row>
    <row r="28" spans="5:7" ht="16.95" customHeight="1" x14ac:dyDescent="0.3">
      <c r="E28" s="367"/>
      <c r="F28" s="368"/>
      <c r="G28" s="134"/>
    </row>
    <row r="29" spans="5:7" ht="16.95" customHeight="1" x14ac:dyDescent="0.3">
      <c r="E29" s="369"/>
      <c r="F29" s="370"/>
      <c r="G29" s="134"/>
    </row>
    <row r="30" spans="5:7" ht="16.95" customHeight="1" x14ac:dyDescent="0.3">
      <c r="E30" s="369"/>
      <c r="F30" s="370"/>
      <c r="G30" s="134"/>
    </row>
    <row r="31" spans="5:7" ht="16.95" customHeight="1" x14ac:dyDescent="0.3">
      <c r="E31" s="369"/>
      <c r="F31" s="370"/>
      <c r="G31" s="134"/>
    </row>
    <row r="32" spans="5:7" ht="16.95" customHeight="1" x14ac:dyDescent="0.3">
      <c r="E32" s="369"/>
      <c r="F32" s="370"/>
      <c r="G32" s="134"/>
    </row>
    <row r="33" spans="1:16" ht="16.95" customHeight="1" x14ac:dyDescent="0.3">
      <c r="E33" s="369"/>
      <c r="F33" s="370"/>
      <c r="G33" s="134"/>
    </row>
    <row r="34" spans="1:16" ht="16.95" customHeight="1" x14ac:dyDescent="0.3">
      <c r="E34" s="371"/>
      <c r="F34" s="372"/>
      <c r="G34" s="134"/>
    </row>
    <row r="35" spans="1:16" ht="16.95" customHeight="1" x14ac:dyDescent="0.3">
      <c r="A35" s="141"/>
      <c r="B35" s="141"/>
      <c r="C35" s="141"/>
      <c r="D35" s="141"/>
      <c r="E35" s="141"/>
      <c r="F35" s="141"/>
      <c r="G35" s="142"/>
    </row>
    <row r="36" spans="1:16" ht="16.95" customHeight="1" x14ac:dyDescent="0.3"/>
    <row r="37" spans="1:16" ht="16.95" customHeight="1" x14ac:dyDescent="0.3"/>
    <row r="38" spans="1:16" ht="16.95" customHeight="1" x14ac:dyDescent="0.3"/>
    <row r="39" spans="1:16" ht="16.95" customHeight="1" x14ac:dyDescent="0.3"/>
    <row r="40" spans="1:16" ht="16.95" customHeight="1" x14ac:dyDescent="0.3"/>
    <row r="41" spans="1:16" ht="16.95" customHeight="1" x14ac:dyDescent="0.3"/>
    <row r="42" spans="1:16" x14ac:dyDescent="0.3">
      <c r="E42" s="143"/>
      <c r="F42" s="144"/>
      <c r="G42" s="144"/>
      <c r="H42" s="145"/>
      <c r="J42" s="143"/>
      <c r="K42" s="144"/>
      <c r="L42" s="144"/>
      <c r="M42" s="144"/>
      <c r="N42" s="144"/>
      <c r="O42" s="144"/>
      <c r="P42" s="145"/>
    </row>
    <row r="43" spans="1:16" ht="15.6" customHeight="1" x14ac:dyDescent="0.3">
      <c r="E43" s="146"/>
      <c r="H43" s="147"/>
      <c r="J43" s="146"/>
      <c r="K43" s="148" t="s">
        <v>196</v>
      </c>
      <c r="P43" s="147"/>
    </row>
    <row r="44" spans="1:16" x14ac:dyDescent="0.3">
      <c r="E44" s="146"/>
      <c r="H44" s="147"/>
      <c r="J44" s="146"/>
      <c r="P44" s="147"/>
    </row>
    <row r="45" spans="1:16" x14ac:dyDescent="0.3">
      <c r="E45" s="146"/>
      <c r="F45" s="132" t="s">
        <v>33</v>
      </c>
      <c r="G45" s="149">
        <f>--(SUMPRODUCT((G50:G52=1)*(H50:H52=1))&gt;0)</f>
        <v>1</v>
      </c>
      <c r="H45" s="147"/>
      <c r="J45" s="146"/>
      <c r="K45" s="132" t="s">
        <v>37</v>
      </c>
      <c r="P45" s="147"/>
    </row>
    <row r="46" spans="1:16" x14ac:dyDescent="0.3">
      <c r="E46" s="146"/>
      <c r="F46" s="132" t="s">
        <v>36</v>
      </c>
      <c r="G46" s="149">
        <f>SUM(H50:H52)</f>
        <v>1</v>
      </c>
      <c r="H46" s="147"/>
      <c r="J46" s="146"/>
      <c r="K46" s="132" t="s">
        <v>40</v>
      </c>
      <c r="P46" s="147"/>
    </row>
    <row r="47" spans="1:16" x14ac:dyDescent="0.3">
      <c r="E47" s="146"/>
      <c r="F47" s="132" t="s">
        <v>39</v>
      </c>
      <c r="G47" s="149">
        <f>COUNTIF(E6:E26,"No")</f>
        <v>0</v>
      </c>
      <c r="H47" s="147"/>
      <c r="J47" s="146"/>
      <c r="K47" s="157" t="s">
        <v>198</v>
      </c>
      <c r="P47" s="147"/>
    </row>
    <row r="48" spans="1:16" x14ac:dyDescent="0.3">
      <c r="E48" s="146"/>
      <c r="H48" s="147"/>
      <c r="J48" s="146"/>
      <c r="P48" s="147"/>
    </row>
    <row r="49" spans="5:16" ht="28.95" customHeight="1" x14ac:dyDescent="0.3">
      <c r="E49" s="146"/>
      <c r="F49" s="132" t="s">
        <v>46</v>
      </c>
      <c r="G49" s="150" t="s">
        <v>47</v>
      </c>
      <c r="H49" s="151" t="s">
        <v>48</v>
      </c>
      <c r="J49" s="146"/>
      <c r="K49" s="157" t="s">
        <v>197</v>
      </c>
      <c r="P49" s="147"/>
    </row>
    <row r="50" spans="5:16" x14ac:dyDescent="0.3">
      <c r="E50" s="146"/>
      <c r="F50" s="152" t="s">
        <v>195</v>
      </c>
      <c r="G50" s="153">
        <v>1</v>
      </c>
      <c r="H50" s="153">
        <f>--(COUNTIF(E6:E26,"Yes")+COUNTIF(E6:E26,"No")&lt;&gt;ROWS(E6:E26))</f>
        <v>1</v>
      </c>
      <c r="J50" s="146"/>
      <c r="K50" s="157" t="s">
        <v>199</v>
      </c>
      <c r="P50" s="147"/>
    </row>
    <row r="51" spans="5:16" x14ac:dyDescent="0.3">
      <c r="E51" s="146"/>
      <c r="F51" s="152"/>
      <c r="G51" s="152"/>
      <c r="H51" s="152"/>
      <c r="J51" s="146"/>
      <c r="K51" s="157" t="s">
        <v>200</v>
      </c>
      <c r="P51" s="147"/>
    </row>
    <row r="52" spans="5:16" x14ac:dyDescent="0.3">
      <c r="E52" s="146"/>
      <c r="F52" s="152"/>
      <c r="G52" s="152"/>
      <c r="H52" s="152"/>
      <c r="J52" s="146"/>
      <c r="K52" s="157" t="s">
        <v>201</v>
      </c>
      <c r="P52" s="147"/>
    </row>
    <row r="53" spans="5:16" x14ac:dyDescent="0.3">
      <c r="E53" s="146"/>
      <c r="H53" s="147"/>
      <c r="J53" s="146"/>
      <c r="K53" s="157" t="s">
        <v>202</v>
      </c>
      <c r="P53" s="147"/>
    </row>
    <row r="54" spans="5:16" x14ac:dyDescent="0.3">
      <c r="E54" s="146"/>
      <c r="H54" s="147"/>
      <c r="J54" s="146"/>
      <c r="K54" s="157" t="s">
        <v>203</v>
      </c>
      <c r="P54" s="147"/>
    </row>
    <row r="55" spans="5:16" x14ac:dyDescent="0.3">
      <c r="E55" s="146"/>
      <c r="H55" s="147"/>
      <c r="J55" s="146"/>
      <c r="K55" s="157" t="s">
        <v>204</v>
      </c>
      <c r="P55" s="147"/>
    </row>
    <row r="56" spans="5:16" x14ac:dyDescent="0.3">
      <c r="E56" s="146"/>
      <c r="H56" s="147"/>
      <c r="J56" s="146"/>
      <c r="K56" s="157" t="s">
        <v>205</v>
      </c>
      <c r="P56" s="147"/>
    </row>
    <row r="57" spans="5:16" x14ac:dyDescent="0.3">
      <c r="E57" s="146"/>
      <c r="H57" s="147"/>
      <c r="J57" s="146"/>
      <c r="K57" s="157" t="s">
        <v>206</v>
      </c>
      <c r="P57" s="147"/>
    </row>
    <row r="58" spans="5:16" x14ac:dyDescent="0.3">
      <c r="E58" s="146"/>
      <c r="H58" s="147"/>
      <c r="J58" s="146"/>
      <c r="K58" s="157" t="s">
        <v>207</v>
      </c>
      <c r="P58" s="147"/>
    </row>
    <row r="59" spans="5:16" x14ac:dyDescent="0.3">
      <c r="E59" s="146"/>
      <c r="H59" s="147"/>
      <c r="J59" s="146"/>
      <c r="P59" s="147"/>
    </row>
    <row r="60" spans="5:16" x14ac:dyDescent="0.3">
      <c r="E60" s="146"/>
      <c r="H60" s="147"/>
      <c r="J60" s="146"/>
      <c r="P60" s="147"/>
    </row>
    <row r="61" spans="5:16" x14ac:dyDescent="0.3">
      <c r="E61" s="146"/>
      <c r="H61" s="147"/>
      <c r="J61" s="146"/>
      <c r="P61" s="147"/>
    </row>
    <row r="62" spans="5:16" x14ac:dyDescent="0.3">
      <c r="E62" s="146"/>
      <c r="H62" s="147"/>
      <c r="J62" s="146"/>
      <c r="P62" s="147"/>
    </row>
    <row r="63" spans="5:16" x14ac:dyDescent="0.3">
      <c r="E63" s="146"/>
      <c r="H63" s="147"/>
      <c r="J63" s="146"/>
      <c r="P63" s="147"/>
    </row>
    <row r="64" spans="5:16" x14ac:dyDescent="0.3">
      <c r="E64" s="146"/>
      <c r="H64" s="147"/>
      <c r="J64" s="146"/>
      <c r="P64" s="147"/>
    </row>
    <row r="65" spans="5:16" x14ac:dyDescent="0.3">
      <c r="E65" s="146"/>
      <c r="H65" s="147"/>
      <c r="J65" s="146"/>
      <c r="P65" s="147"/>
    </row>
    <row r="66" spans="5:16" x14ac:dyDescent="0.3">
      <c r="E66" s="146"/>
      <c r="H66" s="147"/>
      <c r="J66" s="146"/>
      <c r="P66" s="147"/>
    </row>
    <row r="67" spans="5:16" x14ac:dyDescent="0.3">
      <c r="E67" s="146"/>
      <c r="H67" s="147"/>
      <c r="J67" s="146"/>
      <c r="P67" s="147"/>
    </row>
    <row r="68" spans="5:16" x14ac:dyDescent="0.3">
      <c r="E68" s="146"/>
      <c r="H68" s="147"/>
      <c r="J68" s="146"/>
      <c r="P68" s="147"/>
    </row>
    <row r="69" spans="5:16" x14ac:dyDescent="0.3">
      <c r="E69" s="154"/>
      <c r="F69" s="155"/>
      <c r="G69" s="155"/>
      <c r="H69" s="156"/>
      <c r="J69" s="154"/>
      <c r="K69" s="155"/>
      <c r="L69" s="155"/>
      <c r="M69" s="155"/>
      <c r="N69" s="155"/>
      <c r="O69" s="155"/>
      <c r="P69" s="156"/>
    </row>
  </sheetData>
  <sheetProtection algorithmName="SHA-512" hashValue="4RiKdVjOKKSw3Mp3MYM7zDU+LcIu2T/UCFZ8bFq/2zJu+neW9brwYRHtRfYsKXrxh3dV5y9e7WpIcAsuMU2rrw==" saltValue="JmQ+qqAyvJODL6zXQUkOmA==" spinCount="100000" sheet="1" objects="1"/>
  <mergeCells count="4">
    <mergeCell ref="B2:F2"/>
    <mergeCell ref="B3:F3"/>
    <mergeCell ref="E27:F27"/>
    <mergeCell ref="E28:F34"/>
  </mergeCells>
  <phoneticPr fontId="28" type="noConversion"/>
  <conditionalFormatting sqref="F6">
    <cfRule type="expression" dxfId="20" priority="1">
      <formula>$E$6="No"</formula>
    </cfRule>
  </conditionalFormatting>
  <conditionalFormatting sqref="F7">
    <cfRule type="expression" dxfId="19" priority="2">
      <formula>$E$7="No"</formula>
    </cfRule>
  </conditionalFormatting>
  <conditionalFormatting sqref="F8">
    <cfRule type="expression" dxfId="18" priority="3">
      <formula>$E$8="No"</formula>
    </cfRule>
  </conditionalFormatting>
  <conditionalFormatting sqref="F9">
    <cfRule type="expression" dxfId="17" priority="4">
      <formula>$E$9="No"</formula>
    </cfRule>
  </conditionalFormatting>
  <conditionalFormatting sqref="F10">
    <cfRule type="expression" dxfId="16" priority="5">
      <formula>$E$10="No"</formula>
    </cfRule>
  </conditionalFormatting>
  <conditionalFormatting sqref="F11">
    <cfRule type="expression" dxfId="15" priority="6">
      <formula>$E$11="No"</formula>
    </cfRule>
  </conditionalFormatting>
  <conditionalFormatting sqref="F12">
    <cfRule type="expression" dxfId="14" priority="7">
      <formula>$E$12="No"</formula>
    </cfRule>
  </conditionalFormatting>
  <conditionalFormatting sqref="F13">
    <cfRule type="expression" dxfId="13" priority="8">
      <formula>$E$13="No"</formula>
    </cfRule>
  </conditionalFormatting>
  <conditionalFormatting sqref="F14">
    <cfRule type="expression" dxfId="12" priority="9">
      <formula>$E$14="No"</formula>
    </cfRule>
  </conditionalFormatting>
  <conditionalFormatting sqref="F15">
    <cfRule type="expression" dxfId="11" priority="10">
      <formula>$E$15="No"</formula>
    </cfRule>
  </conditionalFormatting>
  <conditionalFormatting sqref="F16">
    <cfRule type="expression" dxfId="10" priority="11">
      <formula>$E$16="No"</formula>
    </cfRule>
  </conditionalFormatting>
  <conditionalFormatting sqref="F17">
    <cfRule type="expression" dxfId="9" priority="12">
      <formula>$E$17="No"</formula>
    </cfRule>
  </conditionalFormatting>
  <conditionalFormatting sqref="F18">
    <cfRule type="expression" dxfId="8" priority="13">
      <formula>$E$18="No"</formula>
    </cfRule>
  </conditionalFormatting>
  <conditionalFormatting sqref="F19">
    <cfRule type="expression" dxfId="7" priority="14">
      <formula>$E$19="No"</formula>
    </cfRule>
  </conditionalFormatting>
  <conditionalFormatting sqref="F20">
    <cfRule type="expression" dxfId="6" priority="15">
      <formula>$E$20="No"</formula>
    </cfRule>
  </conditionalFormatting>
  <conditionalFormatting sqref="F21">
    <cfRule type="expression" dxfId="5" priority="16">
      <formula>$E$21="No"</formula>
    </cfRule>
  </conditionalFormatting>
  <conditionalFormatting sqref="F22">
    <cfRule type="expression" dxfId="4" priority="17">
      <formula>$E$22="No"</formula>
    </cfRule>
  </conditionalFormatting>
  <conditionalFormatting sqref="F23">
    <cfRule type="expression" dxfId="3" priority="18">
      <formula>$E$23="No"</formula>
    </cfRule>
  </conditionalFormatting>
  <conditionalFormatting sqref="F24">
    <cfRule type="expression" dxfId="2" priority="19">
      <formula>$E$24="No"</formula>
    </cfRule>
  </conditionalFormatting>
  <conditionalFormatting sqref="F25">
    <cfRule type="expression" dxfId="1" priority="20">
      <formula>$E$25="No"</formula>
    </cfRule>
  </conditionalFormatting>
  <conditionalFormatting sqref="F26">
    <cfRule type="expression" dxfId="0" priority="21">
      <formula>$E$26="No"</formula>
    </cfRule>
  </conditionalFormatting>
  <dataValidations count="2">
    <dataValidation type="list" allowBlank="1" showInputMessage="1" showErrorMessage="1" sqref="E6:E26" xr:uid="{7B4ED7BF-4E6A-459C-8352-173AE56EDF37}">
      <formula1>$K$45:$K$47</formula1>
    </dataValidation>
    <dataValidation type="list" allowBlank="1" showInputMessage="1" showErrorMessage="1" sqref="C6" xr:uid="{A1016D08-D179-49C0-8792-752D42F857FA}">
      <formula1>$K$49:$K$58</formula1>
    </dataValidation>
  </dataValidations>
  <printOptions gridLines="1"/>
  <pageMargins left="0.7" right="0.7" top="0.75" bottom="0.75" header="0.3" footer="0.3"/>
  <pageSetup orientation="landscape"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475ead-9af9-4d0d-93ef-ecf03f8056a3">
      <Terms xmlns="http://schemas.microsoft.com/office/infopath/2007/PartnerControls"/>
    </lcf76f155ced4ddcb4097134ff3c332f>
    <TaxCatchAll xmlns="676be85c-131d-44f0-bec8-d5164206feef" xsi:nil="true"/>
    <Speedingwarnings xmlns="93475ead-9af9-4d0d-93ef-ecf03f8056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2F4F40CE39F1499765F4477352351E" ma:contentTypeVersion="13" ma:contentTypeDescription="Create a new document." ma:contentTypeScope="" ma:versionID="51ddccebe7e84f77c6e239733af3521e">
  <xsd:schema xmlns:xsd="http://www.w3.org/2001/XMLSchema" xmlns:xs="http://www.w3.org/2001/XMLSchema" xmlns:p="http://schemas.microsoft.com/office/2006/metadata/properties" xmlns:ns2="93475ead-9af9-4d0d-93ef-ecf03f8056a3" xmlns:ns3="676be85c-131d-44f0-bec8-d5164206feef" targetNamespace="http://schemas.microsoft.com/office/2006/metadata/properties" ma:root="true" ma:fieldsID="20fade2b36e68b46b3d98d27965d4b34" ns2:_="" ns3:_="">
    <xsd:import namespace="93475ead-9af9-4d0d-93ef-ecf03f8056a3"/>
    <xsd:import namespace="676be85c-131d-44f0-bec8-d5164206fee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Speedingwarnin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75ead-9af9-4d0d-93ef-ecf03f8056a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2cce4de-2e0e-4338-964b-a87f785d58da"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Speedingwarnings" ma:index="20" nillable="true" ma:displayName="Speeding warnings" ma:format="Dropdown" ma:internalName="Speedingwarning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6be85c-131d-44f0-bec8-d5164206fee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c722b69-c8d6-47f4-95f4-6e3dbb97ea8e}" ma:internalName="TaxCatchAll" ma:showField="CatchAllData" ma:web="676be85c-131d-44f0-bec8-d5164206fe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FA7B8D-706D-4D84-823B-B20390D45919}">
  <ds:schemaRefs>
    <ds:schemaRef ds:uri="http://purl.org/dc/terms/"/>
    <ds:schemaRef ds:uri="f479683a-2054-450b-94e6-00c3ac807008"/>
    <ds:schemaRef ds:uri="http://schemas.microsoft.com/office/infopath/2007/PartnerControls"/>
    <ds:schemaRef ds:uri="http://schemas.microsoft.com/office/2006/documentManagement/types"/>
    <ds:schemaRef ds:uri="http://purl.org/dc/elements/1.1/"/>
    <ds:schemaRef ds:uri="http://schemas.microsoft.com/office/2006/metadata/properties"/>
    <ds:schemaRef ds:uri="53c8433b-a3bc-4411-b306-ebec74e44593"/>
    <ds:schemaRef ds:uri="http://schemas.openxmlformats.org/package/2006/metadata/core-properties"/>
    <ds:schemaRef ds:uri="http://www.w3.org/XML/1998/namespace"/>
    <ds:schemaRef ds:uri="http://purl.org/dc/dcmitype/"/>
    <ds:schemaRef ds:uri="93475ead-9af9-4d0d-93ef-ecf03f8056a3"/>
    <ds:schemaRef ds:uri="676be85c-131d-44f0-bec8-d5164206feef"/>
  </ds:schemaRefs>
</ds:datastoreItem>
</file>

<file path=customXml/itemProps2.xml><?xml version="1.0" encoding="utf-8"?>
<ds:datastoreItem xmlns:ds="http://schemas.openxmlformats.org/officeDocument/2006/customXml" ds:itemID="{E1E8B226-CCC9-431E-9300-5BD88E738656}">
  <ds:schemaRefs>
    <ds:schemaRef ds:uri="http://schemas.microsoft.com/sharepoint/v3/contenttype/forms"/>
  </ds:schemaRefs>
</ds:datastoreItem>
</file>

<file path=customXml/itemProps3.xml><?xml version="1.0" encoding="utf-8"?>
<ds:datastoreItem xmlns:ds="http://schemas.openxmlformats.org/officeDocument/2006/customXml" ds:itemID="{FB074D91-DF50-48CC-881C-EBA0C8BE4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75ead-9af9-4d0d-93ef-ecf03f8056a3"/>
    <ds:schemaRef ds:uri="676be85c-131d-44f0-bec8-d5164206f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Ridership Report</vt:lpstr>
      <vt:lpstr>Sales Report</vt:lpstr>
      <vt:lpstr>Vehicle Inspection Report</vt:lpstr>
      <vt:lpstr>'Ridership Report'!Print_Area</vt:lpstr>
      <vt:lpstr>'Sales Report'!Print_Area</vt:lpstr>
      <vt:lpstr>'Vehicle Inspection Report'!Print_Area</vt:lpstr>
    </vt:vector>
  </TitlesOfParts>
  <Company>SmartRideshare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Vanpool Monthly Report</dc:title>
  <dc:subject/>
  <dc:creator>lakshmi@icarpool.com</dc:creator>
  <cp:lastModifiedBy>Tommy Fernandez</cp:lastModifiedBy>
  <cp:lastPrinted>2026-03-08T05:00:03Z</cp:lastPrinted>
  <dcterms:created xsi:type="dcterms:W3CDTF">2003-01-02T07:11:08Z</dcterms:created>
  <dcterms:modified xsi:type="dcterms:W3CDTF">2026-07-20T16:22:05Z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0x010100F92F4F40CE39F1499765F4477352351E</vt:lpwstr>
  </property>
  <property fmtid="{D5CDD505-2E9C-101B-9397-08002B2CF9AE}" pid="3" name="MediaServiceImageTags">
    <vt:lpwstr/>
  </property>
</Properties>
</file>